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ALRDOC Agenda's 2019-2020\07. July\"/>
    </mc:Choice>
  </mc:AlternateContent>
  <xr:revisionPtr revIDLastSave="0" documentId="8_{CE1C3C8E-3B33-4E79-9F39-003F5F3061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0-2021" sheetId="15" r:id="rId1"/>
    <sheet name="2019-2020" sheetId="14" r:id="rId2"/>
    <sheet name="2018-2019" sheetId="12" r:id="rId3"/>
    <sheet name="2017-2018" sheetId="11" r:id="rId4"/>
    <sheet name="2016-2017" sheetId="10" r:id="rId5"/>
    <sheet name="2015-2016" sheetId="9" r:id="rId6"/>
    <sheet name="2014-2015" sheetId="8" r:id="rId7"/>
    <sheet name="2013-2014" sheetId="7" r:id="rId8"/>
    <sheet name="2012 2013" sheetId="5" r:id="rId9"/>
    <sheet name="2011 2012" sheetId="1" r:id="rId10"/>
    <sheet name="2010 2011" sheetId="4" r:id="rId11"/>
    <sheet name="Sheet1" sheetId="13" r:id="rId12"/>
  </sheets>
  <definedNames>
    <definedName name="_xlnm.Print_Area" localSheetId="10">'2010 2011'!$A$1:$P$32</definedName>
    <definedName name="_xlnm.Print_Area" localSheetId="9">'2011 2012'!$A$1:$P$34</definedName>
    <definedName name="_xlnm.Print_Area" localSheetId="8">'2012 2013'!$A$1:$Q$40</definedName>
    <definedName name="_xlnm.Print_Area" localSheetId="2">'2018-2019'!$A$1:$P$50</definedName>
  </definedNames>
  <calcPr calcId="181029"/>
</workbook>
</file>

<file path=xl/calcChain.xml><?xml version="1.0" encoding="utf-8"?>
<calcChain xmlns="http://schemas.openxmlformats.org/spreadsheetml/2006/main">
  <c r="M12" i="15" l="1"/>
  <c r="N12" i="15" s="1"/>
  <c r="M11" i="15"/>
  <c r="N11" i="15"/>
  <c r="M37" i="15"/>
  <c r="N37" i="15" s="1"/>
  <c r="B38" i="15" l="1"/>
  <c r="M3" i="15"/>
  <c r="N3" i="15" s="1"/>
  <c r="M31" i="15"/>
  <c r="N31" i="15" s="1"/>
  <c r="M6" i="15"/>
  <c r="C38" i="15" l="1"/>
  <c r="D38" i="15"/>
  <c r="E38" i="15"/>
  <c r="F38" i="15"/>
  <c r="G38" i="15"/>
  <c r="H38" i="15"/>
  <c r="I38" i="15"/>
  <c r="J38" i="15"/>
  <c r="K38" i="15"/>
  <c r="L49" i="15" l="1"/>
  <c r="K49" i="15"/>
  <c r="K50" i="15" s="1"/>
  <c r="J49" i="15"/>
  <c r="I49" i="15"/>
  <c r="I50" i="15" s="1"/>
  <c r="H49" i="15"/>
  <c r="H50" i="15" s="1"/>
  <c r="G49" i="15"/>
  <c r="G50" i="15" s="1"/>
  <c r="F49" i="15"/>
  <c r="E49" i="15"/>
  <c r="E50" i="15" s="1"/>
  <c r="D49" i="15"/>
  <c r="D50" i="15" s="1"/>
  <c r="C49" i="15"/>
  <c r="M48" i="15"/>
  <c r="M47" i="15"/>
  <c r="M46" i="15"/>
  <c r="M45" i="15"/>
  <c r="M44" i="15"/>
  <c r="M43" i="15"/>
  <c r="M42" i="15"/>
  <c r="L38" i="15"/>
  <c r="M36" i="15"/>
  <c r="N36" i="15" s="1"/>
  <c r="M35" i="15"/>
  <c r="N35" i="15" s="1"/>
  <c r="M34" i="15"/>
  <c r="N34" i="15" s="1"/>
  <c r="M33" i="15"/>
  <c r="N33" i="15" s="1"/>
  <c r="M32" i="15"/>
  <c r="N32" i="15" s="1"/>
  <c r="M30" i="15"/>
  <c r="N30" i="15" s="1"/>
  <c r="M29" i="15"/>
  <c r="N29" i="15" s="1"/>
  <c r="M28" i="15"/>
  <c r="N28" i="15" s="1"/>
  <c r="M27" i="15"/>
  <c r="N27" i="15" s="1"/>
  <c r="M26" i="15"/>
  <c r="N26" i="15" s="1"/>
  <c r="M25" i="15"/>
  <c r="N25" i="15" s="1"/>
  <c r="M24" i="15"/>
  <c r="M23" i="15"/>
  <c r="N23" i="15" s="1"/>
  <c r="M22" i="15"/>
  <c r="N22" i="15" s="1"/>
  <c r="M21" i="15"/>
  <c r="N21" i="15" s="1"/>
  <c r="M20" i="15"/>
  <c r="N20" i="15" s="1"/>
  <c r="M19" i="15"/>
  <c r="N19" i="15" s="1"/>
  <c r="M18" i="15"/>
  <c r="N18" i="15" s="1"/>
  <c r="M17" i="15"/>
  <c r="N17" i="15" s="1"/>
  <c r="M16" i="15"/>
  <c r="N16" i="15" s="1"/>
  <c r="M15" i="15"/>
  <c r="N15" i="15" s="1"/>
  <c r="M14" i="15"/>
  <c r="N14" i="15" s="1"/>
  <c r="M13" i="15"/>
  <c r="N13" i="15" s="1"/>
  <c r="M10" i="15"/>
  <c r="N10" i="15" s="1"/>
  <c r="M9" i="15"/>
  <c r="N9" i="15" s="1"/>
  <c r="M8" i="15"/>
  <c r="N8" i="15" s="1"/>
  <c r="M7" i="15"/>
  <c r="N7" i="15" s="1"/>
  <c r="N6" i="15"/>
  <c r="M5" i="15"/>
  <c r="N5" i="15" s="1"/>
  <c r="M4" i="15"/>
  <c r="N4" i="15" s="1"/>
  <c r="M2" i="15"/>
  <c r="N2" i="15" s="1"/>
  <c r="L50" i="15" l="1"/>
  <c r="M38" i="15"/>
  <c r="N38" i="15" s="1"/>
  <c r="F50" i="15"/>
  <c r="J50" i="15"/>
  <c r="C50" i="15"/>
  <c r="B49" i="15"/>
  <c r="N24" i="15"/>
  <c r="M49" i="15"/>
  <c r="F49" i="14"/>
  <c r="E49" i="14"/>
  <c r="M50" i="15" l="1"/>
  <c r="N50" i="15"/>
  <c r="C48" i="14"/>
  <c r="P28" i="14" l="1"/>
  <c r="O28" i="14"/>
  <c r="P35" i="14"/>
  <c r="O35" i="14"/>
  <c r="M48" i="14"/>
  <c r="L48" i="14"/>
  <c r="J48" i="14"/>
  <c r="I48" i="14"/>
  <c r="G48" i="14"/>
  <c r="H48" i="14"/>
  <c r="F48" i="14"/>
  <c r="E48" i="14"/>
  <c r="K48" i="14"/>
  <c r="D48" i="14"/>
  <c r="N48" i="14"/>
  <c r="O47" i="14"/>
  <c r="O48" i="14" l="1"/>
  <c r="E36" i="14"/>
  <c r="F36" i="14"/>
  <c r="O21" i="14" l="1"/>
  <c r="O41" i="14" l="1"/>
  <c r="O34" i="14"/>
  <c r="P34" i="14" s="1"/>
  <c r="O33" i="14"/>
  <c r="P33" i="14" s="1"/>
  <c r="O32" i="14"/>
  <c r="P32" i="14" s="1"/>
  <c r="O31" i="14"/>
  <c r="P31" i="14" s="1"/>
  <c r="O30" i="14"/>
  <c r="P30" i="14" s="1"/>
  <c r="O29" i="14"/>
  <c r="P29" i="14" s="1"/>
  <c r="O27" i="14"/>
  <c r="P27" i="14" s="1"/>
  <c r="O26" i="14"/>
  <c r="P26" i="14" s="1"/>
  <c r="O25" i="14"/>
  <c r="P25" i="14" s="1"/>
  <c r="O24" i="14"/>
  <c r="P24" i="14" s="1"/>
  <c r="O23" i="14"/>
  <c r="P23" i="14" s="1"/>
  <c r="O22" i="14"/>
  <c r="P22" i="14" s="1"/>
  <c r="O20" i="14"/>
  <c r="P20" i="14" s="1"/>
  <c r="O19" i="14"/>
  <c r="P19" i="14" s="1"/>
  <c r="O18" i="14"/>
  <c r="P18" i="14" s="1"/>
  <c r="O17" i="14"/>
  <c r="P17" i="14" s="1"/>
  <c r="O16" i="14"/>
  <c r="P16" i="14" s="1"/>
  <c r="O15" i="14"/>
  <c r="P15" i="14" s="1"/>
  <c r="O14" i="14"/>
  <c r="P14" i="14" s="1"/>
  <c r="O13" i="14"/>
  <c r="P13" i="14" s="1"/>
  <c r="O12" i="14"/>
  <c r="P12" i="14" s="1"/>
  <c r="O11" i="14"/>
  <c r="P11" i="14" s="1"/>
  <c r="O10" i="14"/>
  <c r="P10" i="14" s="1"/>
  <c r="O9" i="14"/>
  <c r="P9" i="14" s="1"/>
  <c r="O8" i="14"/>
  <c r="P8" i="14" s="1"/>
  <c r="O7" i="14"/>
  <c r="P7" i="14" s="1"/>
  <c r="O6" i="14"/>
  <c r="P6" i="14" s="1"/>
  <c r="O5" i="14"/>
  <c r="P5" i="14" s="1"/>
  <c r="O4" i="14"/>
  <c r="P4" i="14" s="1"/>
  <c r="O3" i="14"/>
  <c r="P3" i="14" s="1"/>
  <c r="O2" i="14"/>
  <c r="P2" i="14" s="1"/>
  <c r="O46" i="14" l="1"/>
  <c r="B46" i="14" s="1"/>
  <c r="O45" i="14"/>
  <c r="B45" i="14" s="1"/>
  <c r="O44" i="14"/>
  <c r="B44" i="14" s="1"/>
  <c r="O43" i="14"/>
  <c r="B43" i="14" s="1"/>
  <c r="O42" i="14"/>
  <c r="B42" i="14" s="1"/>
  <c r="N36" i="14"/>
  <c r="N49" i="14" s="1"/>
  <c r="M36" i="14"/>
  <c r="M49" i="14" s="1"/>
  <c r="L36" i="14"/>
  <c r="L49" i="14" s="1"/>
  <c r="K36" i="14"/>
  <c r="K49" i="14" s="1"/>
  <c r="J36" i="14"/>
  <c r="J49" i="14" s="1"/>
  <c r="I36" i="14"/>
  <c r="I49" i="14" s="1"/>
  <c r="H36" i="14"/>
  <c r="H49" i="14" s="1"/>
  <c r="G36" i="14"/>
  <c r="G49" i="14" s="1"/>
  <c r="D36" i="14"/>
  <c r="D49" i="14" s="1"/>
  <c r="C36" i="14"/>
  <c r="C49" i="14" s="1"/>
  <c r="B48" i="14" l="1"/>
  <c r="B21" i="14"/>
  <c r="B36" i="14" s="1"/>
  <c r="O36" i="14"/>
  <c r="O49" i="14" s="1"/>
  <c r="P49" i="14"/>
  <c r="O17" i="12"/>
  <c r="O24" i="12"/>
  <c r="O2" i="12"/>
  <c r="P21" i="14" l="1"/>
  <c r="P36" i="14"/>
  <c r="O3" i="12"/>
  <c r="O6" i="12"/>
  <c r="O11" i="12"/>
  <c r="O15" i="12"/>
  <c r="O20" i="12"/>
  <c r="O21" i="12"/>
  <c r="O22" i="12"/>
  <c r="O23" i="12"/>
  <c r="O25" i="12"/>
  <c r="O26" i="12"/>
  <c r="O27" i="12"/>
  <c r="O28" i="12"/>
  <c r="O30" i="12"/>
  <c r="O31" i="12"/>
  <c r="O32" i="12"/>
  <c r="O33" i="12"/>
  <c r="O34" i="12"/>
  <c r="N46" i="12"/>
  <c r="O44" i="12"/>
  <c r="O29" i="12" l="1"/>
  <c r="O41" i="12"/>
  <c r="O40" i="12"/>
  <c r="O43" i="12"/>
  <c r="O42" i="12"/>
  <c r="O45" i="12"/>
  <c r="B45" i="12"/>
  <c r="O46" i="12" l="1"/>
  <c r="M46" i="12"/>
  <c r="L46" i="12"/>
  <c r="K46" i="12"/>
  <c r="J46" i="12"/>
  <c r="I46" i="12"/>
  <c r="H46" i="12"/>
  <c r="G46" i="12"/>
  <c r="F46" i="12"/>
  <c r="E46" i="12"/>
  <c r="D46" i="12"/>
  <c r="C46" i="12"/>
  <c r="B44" i="12"/>
  <c r="B43" i="12"/>
  <c r="B42" i="12"/>
  <c r="B41" i="12"/>
  <c r="B48" i="12"/>
  <c r="O37" i="12"/>
  <c r="P37" i="12" s="1"/>
  <c r="N35" i="12"/>
  <c r="M35" i="12"/>
  <c r="M47" i="12" s="1"/>
  <c r="L35" i="12"/>
  <c r="K35" i="12"/>
  <c r="J35" i="12"/>
  <c r="I35" i="12"/>
  <c r="I47" i="12" s="1"/>
  <c r="H35" i="12"/>
  <c r="G35" i="12"/>
  <c r="F35" i="12"/>
  <c r="E35" i="12"/>
  <c r="E47" i="12" s="1"/>
  <c r="D35" i="12"/>
  <c r="C35" i="12"/>
  <c r="B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O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O4" i="12"/>
  <c r="P4" i="12" s="1"/>
  <c r="P3" i="12"/>
  <c r="P2" i="12"/>
  <c r="D47" i="12" l="1"/>
  <c r="H47" i="12"/>
  <c r="L47" i="12"/>
  <c r="J47" i="12"/>
  <c r="C47" i="12"/>
  <c r="G47" i="12"/>
  <c r="K47" i="12"/>
  <c r="F47" i="12"/>
  <c r="N47" i="12"/>
  <c r="O35" i="12"/>
  <c r="O47" i="12" s="1"/>
  <c r="B40" i="12"/>
  <c r="B46" i="12" s="1"/>
  <c r="N46" i="11"/>
  <c r="M46" i="11"/>
  <c r="L46" i="11"/>
  <c r="K46" i="11"/>
  <c r="J46" i="11"/>
  <c r="I46" i="11"/>
  <c r="H46" i="11"/>
  <c r="G46" i="11"/>
  <c r="F46" i="11"/>
  <c r="E46" i="11"/>
  <c r="D46" i="11"/>
  <c r="C46" i="11"/>
  <c r="O45" i="11"/>
  <c r="B45" i="11" s="1"/>
  <c r="O44" i="11"/>
  <c r="B44" i="11"/>
  <c r="O43" i="11"/>
  <c r="B43" i="11" s="1"/>
  <c r="O42" i="11"/>
  <c r="B42" i="11" s="1"/>
  <c r="O41" i="11"/>
  <c r="B41" i="11" s="1"/>
  <c r="N37" i="11"/>
  <c r="L37" i="11"/>
  <c r="L47" i="11" s="1"/>
  <c r="K37" i="11"/>
  <c r="J37" i="11"/>
  <c r="I37" i="11"/>
  <c r="I47" i="11" s="1"/>
  <c r="H37" i="11"/>
  <c r="H47" i="11" s="1"/>
  <c r="G37" i="11"/>
  <c r="F37" i="11"/>
  <c r="E37" i="11"/>
  <c r="D37" i="11"/>
  <c r="D47" i="11" s="1"/>
  <c r="C37" i="11"/>
  <c r="B37" i="11"/>
  <c r="O36" i="11"/>
  <c r="P36" i="11" s="1"/>
  <c r="O35" i="11"/>
  <c r="P35" i="11" s="1"/>
  <c r="O34" i="11"/>
  <c r="P34" i="11" s="1"/>
  <c r="O33" i="11"/>
  <c r="P33" i="11" s="1"/>
  <c r="O32" i="11"/>
  <c r="P32" i="11" s="1"/>
  <c r="O31" i="11"/>
  <c r="P31" i="11" s="1"/>
  <c r="O30" i="11"/>
  <c r="P30" i="11" s="1"/>
  <c r="O29" i="11"/>
  <c r="P29" i="11" s="1"/>
  <c r="O28" i="11"/>
  <c r="P28" i="11" s="1"/>
  <c r="O27" i="11"/>
  <c r="P27" i="11" s="1"/>
  <c r="O25" i="11"/>
  <c r="P25" i="11" s="1"/>
  <c r="O24" i="11"/>
  <c r="P24" i="11" s="1"/>
  <c r="O23" i="11"/>
  <c r="P23" i="11" s="1"/>
  <c r="O22" i="11"/>
  <c r="P22" i="11" s="1"/>
  <c r="O21" i="11"/>
  <c r="P21" i="11" s="1"/>
  <c r="O20" i="11"/>
  <c r="P20" i="11" s="1"/>
  <c r="O19" i="11"/>
  <c r="P19" i="11" s="1"/>
  <c r="O18" i="11"/>
  <c r="P18" i="11" s="1"/>
  <c r="O17" i="11"/>
  <c r="P17" i="11" s="1"/>
  <c r="O16" i="11"/>
  <c r="P16" i="11" s="1"/>
  <c r="O15" i="11"/>
  <c r="P15" i="11" s="1"/>
  <c r="O14" i="11"/>
  <c r="P14" i="11" s="1"/>
  <c r="O13" i="11"/>
  <c r="P13" i="11" s="1"/>
  <c r="O12" i="11"/>
  <c r="P12" i="11" s="1"/>
  <c r="O11" i="11"/>
  <c r="P11" i="11" s="1"/>
  <c r="O10" i="11"/>
  <c r="P10" i="11" s="1"/>
  <c r="O9" i="11"/>
  <c r="P9" i="11" s="1"/>
  <c r="O8" i="11"/>
  <c r="P8" i="11" s="1"/>
  <c r="O7" i="11"/>
  <c r="P7" i="11" s="1"/>
  <c r="O6" i="11"/>
  <c r="P6" i="11" s="1"/>
  <c r="O5" i="11"/>
  <c r="P5" i="11" s="1"/>
  <c r="O4" i="11"/>
  <c r="P4" i="11" s="1"/>
  <c r="O3" i="11"/>
  <c r="P3" i="11" s="1"/>
  <c r="O2" i="11"/>
  <c r="C47" i="11" l="1"/>
  <c r="P47" i="11" s="1"/>
  <c r="G47" i="11"/>
  <c r="K47" i="11"/>
  <c r="F47" i="11"/>
  <c r="J47" i="11"/>
  <c r="E47" i="11"/>
  <c r="P47" i="12"/>
  <c r="P35" i="12"/>
  <c r="B46" i="11"/>
  <c r="O46" i="11"/>
  <c r="N47" i="11"/>
  <c r="P2" i="11"/>
  <c r="O41" i="10"/>
  <c r="O30" i="10"/>
  <c r="O42" i="10"/>
  <c r="N41" i="10"/>
  <c r="M41" i="10"/>
  <c r="L41" i="10"/>
  <c r="K41" i="10"/>
  <c r="J41" i="10"/>
  <c r="I41" i="10"/>
  <c r="H41" i="10"/>
  <c r="G41" i="10"/>
  <c r="F41" i="10"/>
  <c r="E41" i="10"/>
  <c r="D41" i="10"/>
  <c r="P40" i="10"/>
  <c r="B40" i="10" s="1"/>
  <c r="P39" i="10"/>
  <c r="B39" i="10" s="1"/>
  <c r="P38" i="10"/>
  <c r="B38" i="10" s="1"/>
  <c r="P37" i="10"/>
  <c r="B37" i="10" s="1"/>
  <c r="P36" i="10"/>
  <c r="B36" i="10" s="1"/>
  <c r="P35" i="10"/>
  <c r="B35" i="10" s="1"/>
  <c r="P34" i="10"/>
  <c r="P31" i="10"/>
  <c r="Q31" i="10"/>
  <c r="N30" i="10"/>
  <c r="M30" i="10"/>
  <c r="L30" i="10"/>
  <c r="K30" i="10"/>
  <c r="J30" i="10"/>
  <c r="I30" i="10"/>
  <c r="H30" i="10"/>
  <c r="G30" i="10"/>
  <c r="F30" i="10"/>
  <c r="E30" i="10"/>
  <c r="D30" i="10"/>
  <c r="D42" i="10"/>
  <c r="B30" i="10"/>
  <c r="P29" i="10"/>
  <c r="Q29" i="10"/>
  <c r="P28" i="10"/>
  <c r="P27" i="10"/>
  <c r="C27" i="10" s="1"/>
  <c r="P26" i="10"/>
  <c r="Q26" i="10" s="1"/>
  <c r="P25" i="10"/>
  <c r="Q25" i="10" s="1"/>
  <c r="P24" i="10"/>
  <c r="P23" i="10"/>
  <c r="Q23" i="10" s="1"/>
  <c r="P22" i="10"/>
  <c r="P21" i="10"/>
  <c r="Q21" i="10" s="1"/>
  <c r="P20" i="10"/>
  <c r="Q20" i="10" s="1"/>
  <c r="P19" i="10"/>
  <c r="Q19" i="10" s="1"/>
  <c r="C19" i="10"/>
  <c r="P18" i="10"/>
  <c r="C18" i="10" s="1"/>
  <c r="P17" i="10"/>
  <c r="Q17" i="10" s="1"/>
  <c r="P16" i="10"/>
  <c r="C16" i="10" s="1"/>
  <c r="Q16" i="10"/>
  <c r="P15" i="10"/>
  <c r="C15" i="10" s="1"/>
  <c r="P14" i="10"/>
  <c r="Q14" i="10"/>
  <c r="P13" i="10"/>
  <c r="Q13" i="10" s="1"/>
  <c r="P12" i="10"/>
  <c r="C12" i="10" s="1"/>
  <c r="P11" i="10"/>
  <c r="Q11" i="10" s="1"/>
  <c r="P10" i="10"/>
  <c r="Q10" i="10" s="1"/>
  <c r="P9" i="10"/>
  <c r="Q9" i="10" s="1"/>
  <c r="P8" i="10"/>
  <c r="Q8" i="10" s="1"/>
  <c r="P7" i="10"/>
  <c r="C7" i="10" s="1"/>
  <c r="P6" i="10"/>
  <c r="C6" i="10" s="1"/>
  <c r="Q6" i="10"/>
  <c r="P5" i="10"/>
  <c r="P4" i="10"/>
  <c r="C4" i="10"/>
  <c r="P3" i="10"/>
  <c r="Q27" i="10"/>
  <c r="E42" i="10"/>
  <c r="M42" i="10"/>
  <c r="Q4" i="10"/>
  <c r="Q7" i="10"/>
  <c r="C21" i="10"/>
  <c r="C29" i="10"/>
  <c r="C14" i="10"/>
  <c r="O18" i="9"/>
  <c r="P18" i="9" s="1"/>
  <c r="O36" i="9"/>
  <c r="B36" i="9" s="1"/>
  <c r="C41" i="9"/>
  <c r="O17" i="8"/>
  <c r="C17" i="8" s="1"/>
  <c r="O30" i="8"/>
  <c r="B29" i="8"/>
  <c r="O16" i="8"/>
  <c r="P16" i="8" s="1"/>
  <c r="O28" i="9"/>
  <c r="C28" i="9" s="1"/>
  <c r="B30" i="9"/>
  <c r="O31" i="9"/>
  <c r="P31" i="9" s="1"/>
  <c r="O4" i="9"/>
  <c r="C4" i="9" s="1"/>
  <c r="O24" i="9"/>
  <c r="C24" i="9" s="1"/>
  <c r="O29" i="9"/>
  <c r="O27" i="9"/>
  <c r="C27" i="9" s="1"/>
  <c r="O26" i="9"/>
  <c r="O25" i="9"/>
  <c r="C25" i="9"/>
  <c r="O23" i="9"/>
  <c r="C23" i="9" s="1"/>
  <c r="O22" i="9"/>
  <c r="C22" i="9"/>
  <c r="O21" i="9"/>
  <c r="O20" i="9"/>
  <c r="C20" i="9" s="1"/>
  <c r="O19" i="9"/>
  <c r="O17" i="9"/>
  <c r="C17" i="9" s="1"/>
  <c r="O16" i="9"/>
  <c r="P16" i="9" s="1"/>
  <c r="O15" i="9"/>
  <c r="P15" i="9" s="1"/>
  <c r="O14" i="9"/>
  <c r="C14" i="9" s="1"/>
  <c r="O13" i="9"/>
  <c r="P13" i="9" s="1"/>
  <c r="O12" i="9"/>
  <c r="P12" i="9" s="1"/>
  <c r="C12" i="9"/>
  <c r="O11" i="9"/>
  <c r="P11" i="9" s="1"/>
  <c r="O10" i="9"/>
  <c r="P10" i="9" s="1"/>
  <c r="C10" i="9"/>
  <c r="O9" i="9"/>
  <c r="C9" i="9" s="1"/>
  <c r="O8" i="9"/>
  <c r="C8" i="9" s="1"/>
  <c r="O7" i="9"/>
  <c r="P7" i="9" s="1"/>
  <c r="O6" i="9"/>
  <c r="P6" i="9" s="1"/>
  <c r="O5" i="9"/>
  <c r="P5" i="9" s="1"/>
  <c r="O3" i="9"/>
  <c r="C3" i="9" s="1"/>
  <c r="P17" i="9"/>
  <c r="N41" i="9"/>
  <c r="M41" i="9"/>
  <c r="L41" i="9"/>
  <c r="L42" i="9" s="1"/>
  <c r="K41" i="9"/>
  <c r="K42" i="9" s="1"/>
  <c r="J41" i="9"/>
  <c r="I41" i="9"/>
  <c r="H41" i="9"/>
  <c r="G41" i="9"/>
  <c r="F41" i="9"/>
  <c r="E41" i="9"/>
  <c r="E30" i="9"/>
  <c r="D41" i="9"/>
  <c r="O40" i="9"/>
  <c r="B40" i="9"/>
  <c r="O39" i="9"/>
  <c r="B39" i="9" s="1"/>
  <c r="O38" i="9"/>
  <c r="B38" i="9" s="1"/>
  <c r="O37" i="9"/>
  <c r="B37" i="9" s="1"/>
  <c r="O35" i="9"/>
  <c r="B35" i="9"/>
  <c r="O34" i="9"/>
  <c r="N30" i="9"/>
  <c r="N42" i="9"/>
  <c r="M30" i="9"/>
  <c r="M42" i="9" s="1"/>
  <c r="L30" i="9"/>
  <c r="K30" i="9"/>
  <c r="J30" i="9"/>
  <c r="J42" i="9" s="1"/>
  <c r="I30" i="9"/>
  <c r="I42" i="9" s="1"/>
  <c r="H30" i="9"/>
  <c r="G30" i="9"/>
  <c r="G42" i="9"/>
  <c r="F30" i="9"/>
  <c r="F42" i="9" s="1"/>
  <c r="D30" i="9"/>
  <c r="P23" i="9"/>
  <c r="P22" i="9"/>
  <c r="P9" i="9"/>
  <c r="P8" i="9"/>
  <c r="P4" i="9"/>
  <c r="O38" i="8"/>
  <c r="B38" i="8" s="1"/>
  <c r="P3" i="9"/>
  <c r="O38" i="7"/>
  <c r="N38" i="7"/>
  <c r="P37" i="7"/>
  <c r="B37" i="7" s="1"/>
  <c r="P36" i="7"/>
  <c r="B36" i="7" s="1"/>
  <c r="P35" i="7"/>
  <c r="B35" i="7" s="1"/>
  <c r="P34" i="7"/>
  <c r="P33" i="7"/>
  <c r="B43" i="7" s="1"/>
  <c r="P32" i="7"/>
  <c r="B40" i="7" s="1"/>
  <c r="B42" i="7" s="1"/>
  <c r="O39" i="8"/>
  <c r="B39" i="8"/>
  <c r="O37" i="8"/>
  <c r="B37" i="8" s="1"/>
  <c r="O36" i="8"/>
  <c r="O35" i="8"/>
  <c r="B35" i="8"/>
  <c r="O34" i="8"/>
  <c r="B34" i="8" s="1"/>
  <c r="O33" i="8"/>
  <c r="O28" i="8"/>
  <c r="C28" i="8"/>
  <c r="O27" i="8"/>
  <c r="C27" i="8" s="1"/>
  <c r="O26" i="8"/>
  <c r="C26" i="8" s="1"/>
  <c r="O25" i="8"/>
  <c r="C25" i="8" s="1"/>
  <c r="O24" i="8"/>
  <c r="C24" i="8" s="1"/>
  <c r="O23" i="8"/>
  <c r="O22" i="8"/>
  <c r="C22" i="8"/>
  <c r="O21" i="8"/>
  <c r="C21" i="8" s="1"/>
  <c r="O20" i="8"/>
  <c r="C20" i="8" s="1"/>
  <c r="O19" i="8"/>
  <c r="O18" i="8"/>
  <c r="C18" i="8" s="1"/>
  <c r="O15" i="8"/>
  <c r="O14" i="8"/>
  <c r="C14" i="8" s="1"/>
  <c r="O13" i="8"/>
  <c r="C13" i="8" s="1"/>
  <c r="O12" i="8"/>
  <c r="P12" i="8" s="1"/>
  <c r="C12" i="8"/>
  <c r="O11" i="8"/>
  <c r="C11" i="8" s="1"/>
  <c r="O10" i="8"/>
  <c r="P10" i="8" s="1"/>
  <c r="C10" i="8"/>
  <c r="O9" i="8"/>
  <c r="C9" i="8" s="1"/>
  <c r="O8" i="8"/>
  <c r="C8" i="8" s="1"/>
  <c r="O7" i="8"/>
  <c r="C7" i="8" s="1"/>
  <c r="O6" i="8"/>
  <c r="C6" i="8" s="1"/>
  <c r="O5" i="8"/>
  <c r="O4" i="8"/>
  <c r="P4" i="8" s="1"/>
  <c r="C4" i="8"/>
  <c r="O3" i="8"/>
  <c r="P3" i="8" s="1"/>
  <c r="B29" i="7"/>
  <c r="P28" i="7"/>
  <c r="C28" i="7" s="1"/>
  <c r="Q28" i="7"/>
  <c r="P27" i="7"/>
  <c r="Q27" i="7" s="1"/>
  <c r="P26" i="7"/>
  <c r="C26" i="7" s="1"/>
  <c r="P25" i="7"/>
  <c r="Q25" i="7" s="1"/>
  <c r="P24" i="7"/>
  <c r="C24" i="7" s="1"/>
  <c r="P23" i="7"/>
  <c r="C23" i="7" s="1"/>
  <c r="P22" i="7"/>
  <c r="Q22" i="7" s="1"/>
  <c r="P21" i="7"/>
  <c r="P20" i="7"/>
  <c r="C20" i="7"/>
  <c r="P19" i="7"/>
  <c r="P18" i="7"/>
  <c r="P17" i="7"/>
  <c r="P16" i="7"/>
  <c r="P15" i="7"/>
  <c r="Q15" i="7" s="1"/>
  <c r="P14" i="7"/>
  <c r="Q14" i="7" s="1"/>
  <c r="P13" i="7"/>
  <c r="Q13" i="7" s="1"/>
  <c r="P12" i="7"/>
  <c r="Q12" i="7"/>
  <c r="P11" i="7"/>
  <c r="C11" i="7" s="1"/>
  <c r="P10" i="7"/>
  <c r="P9" i="7"/>
  <c r="C9" i="7" s="1"/>
  <c r="P8" i="7"/>
  <c r="C8" i="7" s="1"/>
  <c r="P7" i="7"/>
  <c r="Q7" i="7" s="1"/>
  <c r="P6" i="7"/>
  <c r="Q6" i="7" s="1"/>
  <c r="P5" i="7"/>
  <c r="P4" i="7"/>
  <c r="Q4" i="7" s="1"/>
  <c r="O29" i="7"/>
  <c r="N29" i="7"/>
  <c r="L29" i="7"/>
  <c r="K29" i="7"/>
  <c r="J29" i="7"/>
  <c r="I29" i="7"/>
  <c r="H29" i="7"/>
  <c r="G29" i="7"/>
  <c r="F29" i="7"/>
  <c r="E29" i="7"/>
  <c r="D29" i="7"/>
  <c r="M29" i="7"/>
  <c r="N29" i="8"/>
  <c r="P3" i="7"/>
  <c r="Q3" i="7" s="1"/>
  <c r="P7" i="8"/>
  <c r="P8" i="8"/>
  <c r="P18" i="8"/>
  <c r="P21" i="8"/>
  <c r="P22" i="8"/>
  <c r="P26" i="8"/>
  <c r="D29" i="8"/>
  <c r="E29" i="8"/>
  <c r="F29" i="8"/>
  <c r="G29" i="8"/>
  <c r="H29" i="8"/>
  <c r="I29" i="8"/>
  <c r="J29" i="8"/>
  <c r="K29" i="8"/>
  <c r="L29" i="8"/>
  <c r="M29" i="8"/>
  <c r="B42" i="8"/>
  <c r="B36" i="8"/>
  <c r="N40" i="8"/>
  <c r="D40" i="8"/>
  <c r="E40" i="8"/>
  <c r="F40" i="8"/>
  <c r="G40" i="8"/>
  <c r="H40" i="8"/>
  <c r="I40" i="8"/>
  <c r="J40" i="8"/>
  <c r="K40" i="8"/>
  <c r="L40" i="8"/>
  <c r="M40" i="8"/>
  <c r="B33" i="8"/>
  <c r="P28" i="8"/>
  <c r="P11" i="8"/>
  <c r="Q15" i="5"/>
  <c r="C15" i="5" s="1"/>
  <c r="Q14" i="5"/>
  <c r="C14" i="5"/>
  <c r="Q13" i="5"/>
  <c r="C13" i="5" s="1"/>
  <c r="Q12" i="5"/>
  <c r="C12" i="5"/>
  <c r="Q11" i="5"/>
  <c r="C11" i="5" s="1"/>
  <c r="Q21" i="7"/>
  <c r="Q18" i="7"/>
  <c r="Q10" i="7"/>
  <c r="M38" i="7"/>
  <c r="L38" i="7"/>
  <c r="K38" i="7"/>
  <c r="J38" i="7"/>
  <c r="I38" i="7"/>
  <c r="H38" i="7"/>
  <c r="G38" i="7"/>
  <c r="F38" i="7"/>
  <c r="E38" i="7"/>
  <c r="D38" i="7"/>
  <c r="Q39" i="5"/>
  <c r="Q37" i="5"/>
  <c r="B37" i="5"/>
  <c r="Q36" i="5"/>
  <c r="B36" i="5" s="1"/>
  <c r="Q35" i="5"/>
  <c r="B35" i="5" s="1"/>
  <c r="Q34" i="5"/>
  <c r="B34" i="5" s="1"/>
  <c r="Q33" i="5"/>
  <c r="B33" i="5" s="1"/>
  <c r="Q32" i="5"/>
  <c r="B32" i="5" s="1"/>
  <c r="C43" i="5" s="1"/>
  <c r="Q31" i="5"/>
  <c r="B31" i="5" s="1"/>
  <c r="C10" i="7"/>
  <c r="C25" i="7"/>
  <c r="C18" i="7"/>
  <c r="C21" i="7"/>
  <c r="Q20" i="7"/>
  <c r="Q22" i="5"/>
  <c r="C22" i="5" s="1"/>
  <c r="Q21" i="5"/>
  <c r="R21" i="5" s="1"/>
  <c r="Q19" i="5"/>
  <c r="R19" i="5" s="1"/>
  <c r="Q18" i="5"/>
  <c r="C18" i="5"/>
  <c r="Q16" i="5"/>
  <c r="C16" i="5" s="1"/>
  <c r="Q10" i="5"/>
  <c r="C10" i="5" s="1"/>
  <c r="Q9" i="5"/>
  <c r="R9" i="5" s="1"/>
  <c r="Q7" i="5"/>
  <c r="C7" i="5" s="1"/>
  <c r="Q6" i="5"/>
  <c r="C6" i="5" s="1"/>
  <c r="Q5" i="5"/>
  <c r="C5" i="5" s="1"/>
  <c r="Q4" i="5"/>
  <c r="Q3" i="5"/>
  <c r="C3" i="5" s="1"/>
  <c r="Q17" i="5"/>
  <c r="C17" i="5" s="1"/>
  <c r="Q8" i="5"/>
  <c r="R8" i="5" s="1"/>
  <c r="C8" i="5"/>
  <c r="Q20" i="5"/>
  <c r="C20" i="5" s="1"/>
  <c r="O27" i="5"/>
  <c r="D27" i="5"/>
  <c r="N27" i="5"/>
  <c r="M27" i="5"/>
  <c r="K27" i="5"/>
  <c r="I27" i="5"/>
  <c r="H27" i="5"/>
  <c r="G27" i="5"/>
  <c r="F27" i="5"/>
  <c r="B27" i="5"/>
  <c r="Q25" i="5"/>
  <c r="R25" i="5" s="1"/>
  <c r="Q24" i="5"/>
  <c r="R24" i="5" s="1"/>
  <c r="Q23" i="5"/>
  <c r="R23" i="5" s="1"/>
  <c r="R18" i="5"/>
  <c r="R5" i="5"/>
  <c r="B34" i="7"/>
  <c r="B24" i="4"/>
  <c r="C24" i="4"/>
  <c r="P24" i="4"/>
  <c r="G26" i="4"/>
  <c r="G27" i="4"/>
  <c r="G28" i="4"/>
  <c r="B32" i="4"/>
  <c r="C32" i="4"/>
  <c r="P32" i="4"/>
  <c r="P6" i="1"/>
  <c r="P18" i="1"/>
  <c r="P22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G26" i="1"/>
  <c r="K26" i="1"/>
  <c r="G27" i="1"/>
  <c r="K27" i="1"/>
  <c r="G28" i="1"/>
  <c r="K28" i="1"/>
  <c r="B34" i="1"/>
  <c r="C34" i="1"/>
  <c r="P34" i="1"/>
  <c r="C4" i="7"/>
  <c r="C7" i="7"/>
  <c r="R16" i="5"/>
  <c r="C27" i="7"/>
  <c r="Q24" i="7"/>
  <c r="P25" i="8"/>
  <c r="P20" i="9"/>
  <c r="P24" i="9"/>
  <c r="Q15" i="10"/>
  <c r="R22" i="5"/>
  <c r="P13" i="8"/>
  <c r="P25" i="9"/>
  <c r="P17" i="8"/>
  <c r="R6" i="5"/>
  <c r="R17" i="5"/>
  <c r="R3" i="5" l="1"/>
  <c r="P38" i="7"/>
  <c r="P20" i="8"/>
  <c r="C18" i="9"/>
  <c r="G42" i="10"/>
  <c r="R20" i="5"/>
  <c r="C31" i="9"/>
  <c r="C16" i="9"/>
  <c r="Q12" i="10"/>
  <c r="C23" i="10"/>
  <c r="I42" i="10"/>
  <c r="H42" i="10"/>
  <c r="P9" i="8"/>
  <c r="P14" i="9"/>
  <c r="C13" i="10"/>
  <c r="C3" i="7"/>
  <c r="R10" i="5"/>
  <c r="C21" i="5"/>
  <c r="Q9" i="7"/>
  <c r="Q26" i="7"/>
  <c r="C6" i="9"/>
  <c r="C16" i="8"/>
  <c r="F42" i="10"/>
  <c r="P24" i="8"/>
  <c r="P29" i="7"/>
  <c r="C8" i="10"/>
  <c r="P27" i="9"/>
  <c r="B32" i="7"/>
  <c r="B33" i="7"/>
  <c r="P6" i="8"/>
  <c r="D42" i="9"/>
  <c r="H42" i="9"/>
  <c r="C5" i="9"/>
  <c r="C7" i="9"/>
  <c r="C11" i="9"/>
  <c r="C13" i="9"/>
  <c r="C15" i="9"/>
  <c r="C20" i="10"/>
  <c r="C10" i="10"/>
  <c r="L42" i="10"/>
  <c r="Q8" i="7"/>
  <c r="R7" i="5"/>
  <c r="P14" i="8"/>
  <c r="E42" i="9"/>
  <c r="C25" i="10"/>
  <c r="Q18" i="10"/>
  <c r="C26" i="10"/>
  <c r="C9" i="10"/>
  <c r="R15" i="5"/>
  <c r="Q23" i="7"/>
  <c r="B40" i="8"/>
  <c r="P27" i="8"/>
  <c r="J42" i="10"/>
  <c r="Q27" i="5"/>
  <c r="R27" i="5" s="1"/>
  <c r="R4" i="5"/>
  <c r="Q5" i="10"/>
  <c r="C5" i="10"/>
  <c r="B43" i="10"/>
  <c r="B34" i="10"/>
  <c r="B41" i="10" s="1"/>
  <c r="C40" i="5"/>
  <c r="C42" i="5" s="1"/>
  <c r="B38" i="5"/>
  <c r="C19" i="7"/>
  <c r="Q19" i="7"/>
  <c r="C19" i="8"/>
  <c r="P19" i="8"/>
  <c r="C28" i="10"/>
  <c r="Q28" i="10"/>
  <c r="N42" i="10"/>
  <c r="B34" i="9"/>
  <c r="B41" i="9" s="1"/>
  <c r="B43" i="9"/>
  <c r="C26" i="9"/>
  <c r="P26" i="9"/>
  <c r="P30" i="10"/>
  <c r="Q3" i="10"/>
  <c r="C3" i="10"/>
  <c r="Q38" i="5"/>
  <c r="C9" i="5"/>
  <c r="C19" i="5"/>
  <c r="C6" i="7"/>
  <c r="O40" i="8"/>
  <c r="C16" i="7"/>
  <c r="Q16" i="7"/>
  <c r="C15" i="8"/>
  <c r="P15" i="8"/>
  <c r="O41" i="9"/>
  <c r="P28" i="9"/>
  <c r="C21" i="9"/>
  <c r="P21" i="9"/>
  <c r="C17" i="10"/>
  <c r="C11" i="10"/>
  <c r="K42" i="10"/>
  <c r="P41" i="10"/>
  <c r="C3" i="8"/>
  <c r="O29" i="8"/>
  <c r="Q22" i="10"/>
  <c r="C22" i="10"/>
  <c r="O30" i="9"/>
  <c r="Q11" i="7"/>
  <c r="P24" i="1"/>
  <c r="C25" i="1" s="1"/>
  <c r="C4" i="5"/>
  <c r="C22" i="7"/>
  <c r="C5" i="7"/>
  <c r="Q5" i="7"/>
  <c r="Q17" i="7"/>
  <c r="C17" i="7"/>
  <c r="C5" i="8"/>
  <c r="P5" i="8"/>
  <c r="C23" i="8"/>
  <c r="P23" i="8"/>
  <c r="C19" i="9"/>
  <c r="P19" i="9"/>
  <c r="C29" i="9"/>
  <c r="P29" i="9"/>
  <c r="C30" i="8"/>
  <c r="P30" i="8"/>
  <c r="Q24" i="10"/>
  <c r="C24" i="10"/>
  <c r="C29" i="7" l="1"/>
  <c r="P42" i="9"/>
  <c r="C26" i="5"/>
  <c r="C27" i="5" s="1"/>
  <c r="Q42" i="10"/>
  <c r="R26" i="5"/>
  <c r="B38" i="7"/>
  <c r="P30" i="9"/>
  <c r="O42" i="9"/>
  <c r="C30" i="9"/>
  <c r="C29" i="8"/>
  <c r="P29" i="8"/>
  <c r="Q29" i="7"/>
  <c r="C30" i="10"/>
  <c r="P42" i="10"/>
  <c r="Q30" i="10"/>
  <c r="N38" i="5"/>
  <c r="P37" i="11"/>
  <c r="O37" i="11"/>
  <c r="O47" i="11"/>
  <c r="P38" i="5"/>
  <c r="O26" i="11"/>
  <c r="P26" i="11"/>
  <c r="M38" i="5"/>
  <c r="G38" i="5"/>
  <c r="M47" i="11"/>
  <c r="M26" i="11"/>
  <c r="M37" i="11"/>
  <c r="I38" i="5"/>
  <c r="O38" i="5"/>
  <c r="D38" i="5"/>
</calcChain>
</file>

<file path=xl/sharedStrings.xml><?xml version="1.0" encoding="utf-8"?>
<sst xmlns="http://schemas.openxmlformats.org/spreadsheetml/2006/main" count="746" uniqueCount="174">
  <si>
    <t>BUDGET</t>
  </si>
  <si>
    <t>2011 / 2012</t>
  </si>
  <si>
    <t>January</t>
  </si>
  <si>
    <t>Febuary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</si>
  <si>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</si>
  <si>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</si>
  <si>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</si>
  <si>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</si>
  <si>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</si>
  <si>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</si>
  <si>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</si>
  <si>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</si>
  <si>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</si>
  <si>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</si>
  <si>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Budget Conferencing</t>
  </si>
  <si>
    <t>Office Supplies</t>
  </si>
  <si>
    <t>Expense</t>
  </si>
  <si>
    <t>INCOME</t>
  </si>
  <si>
    <t>Delegate Dues</t>
  </si>
  <si>
    <t>Per Capita</t>
  </si>
  <si>
    <t>New Chapter</t>
  </si>
  <si>
    <t>Donations</t>
  </si>
  <si>
    <t>Quartermaster</t>
  </si>
  <si>
    <t>TOTAL</t>
  </si>
  <si>
    <t>Chaplin Fund</t>
  </si>
  <si>
    <t>President Fund</t>
  </si>
  <si>
    <t>Budget 2011 2012</t>
  </si>
  <si>
    <t>Budget 2010 2011</t>
  </si>
  <si>
    <t>Award, Plaques &amp; Flags and Poles</t>
  </si>
  <si>
    <t>Returned checks</t>
  </si>
  <si>
    <t>Jr Past President</t>
  </si>
  <si>
    <t>New</t>
  </si>
  <si>
    <t>Area Vice Presidents</t>
  </si>
  <si>
    <t>1st Vice</t>
  </si>
  <si>
    <t>Treasure</t>
  </si>
  <si>
    <t xml:space="preserve">Jag </t>
  </si>
  <si>
    <t>Secretary</t>
  </si>
  <si>
    <t>Convention Committee</t>
  </si>
  <si>
    <t>Convention Seed</t>
  </si>
  <si>
    <t>Pay Pal</t>
  </si>
  <si>
    <t>Web Site</t>
  </si>
  <si>
    <t>new</t>
  </si>
  <si>
    <t>1536 Members</t>
  </si>
  <si>
    <t>160 Delagates</t>
  </si>
  <si>
    <t>10 New Chapters</t>
  </si>
  <si>
    <t>Back Per Capita</t>
  </si>
  <si>
    <t>Back Delegate Fees</t>
  </si>
  <si>
    <t>Rally Seed</t>
  </si>
  <si>
    <t>Members</t>
  </si>
  <si>
    <t>Delegates</t>
  </si>
  <si>
    <t>2012-2013 Spent</t>
  </si>
  <si>
    <t>Difference</t>
  </si>
  <si>
    <t>New Chapter Members</t>
  </si>
  <si>
    <t>May</t>
  </si>
  <si>
    <t>Sept</t>
  </si>
  <si>
    <t>Oct</t>
  </si>
  <si>
    <t>Nov</t>
  </si>
  <si>
    <t>Dec</t>
  </si>
  <si>
    <t>Jan</t>
  </si>
  <si>
    <t>Feb</t>
  </si>
  <si>
    <t>INCOME-2012-2013</t>
  </si>
  <si>
    <t>Convention Supplies</t>
  </si>
  <si>
    <t>Aug</t>
  </si>
  <si>
    <t>Mar</t>
  </si>
  <si>
    <t>Apr</t>
  </si>
  <si>
    <t>BUDGET 2013/2014 EXPENSE</t>
  </si>
  <si>
    <t>BUDGET 2012-2013 EXPENSE</t>
  </si>
  <si>
    <t>Conv. Comm.</t>
  </si>
  <si>
    <t>Donation Received</t>
  </si>
  <si>
    <t>Aprill</t>
  </si>
  <si>
    <t>New Chapters</t>
  </si>
  <si>
    <t>Conv. Hall Rental</t>
  </si>
  <si>
    <t>Safety</t>
  </si>
  <si>
    <t>Treasurer</t>
  </si>
  <si>
    <t>INCOME 2013-2014</t>
  </si>
  <si>
    <t>2012 2013 Budget</t>
  </si>
  <si>
    <t>2013-2014 Spent</t>
  </si>
  <si>
    <t>2013-2014 Budget</t>
  </si>
  <si>
    <t>Area 1 VP</t>
  </si>
  <si>
    <t>Area 2 VP</t>
  </si>
  <si>
    <t>Area 3 VP</t>
  </si>
  <si>
    <t>Area 5 VP</t>
  </si>
  <si>
    <t>Area 6 VP</t>
  </si>
  <si>
    <t>Total</t>
  </si>
  <si>
    <t>Over/Under</t>
  </si>
  <si>
    <t>Telephone Conferencing</t>
  </si>
  <si>
    <t>Misc. Income</t>
  </si>
  <si>
    <t>2014-2015 Budget</t>
  </si>
  <si>
    <t>2014-2015 Spent</t>
  </si>
  <si>
    <t>INCOME 2014-2015</t>
  </si>
  <si>
    <t>BUDGET 2014/2015 EXPENSE</t>
  </si>
  <si>
    <t>Convention Costs</t>
  </si>
  <si>
    <t>Sgt. At Arms</t>
  </si>
  <si>
    <t>Convnetion Seed</t>
  </si>
  <si>
    <t>Paid Members</t>
  </si>
  <si>
    <t>BUDGET 2015/2016 EXPENSE</t>
  </si>
  <si>
    <t>2015-2016 Budget</t>
  </si>
  <si>
    <t>2015-2016 Spent</t>
  </si>
  <si>
    <t>INCOME 2015-2016</t>
  </si>
  <si>
    <t>Legal Expense</t>
  </si>
  <si>
    <t>Legal Fund Balance</t>
  </si>
  <si>
    <t>ALR DOC Insurance</t>
  </si>
  <si>
    <t>After Conv</t>
  </si>
  <si>
    <t>2016-2017 Budget</t>
  </si>
  <si>
    <t>2016-2017 Spent</t>
  </si>
  <si>
    <t>BUDGET 2016/2017 EXPENSE</t>
  </si>
  <si>
    <t>INCOME 2016-2017</t>
  </si>
  <si>
    <t>Convention Costs-Secretary</t>
  </si>
  <si>
    <t>VP</t>
  </si>
  <si>
    <t>JAG</t>
  </si>
  <si>
    <t>2017-2018 Budget</t>
  </si>
  <si>
    <t>Management Reserve</t>
  </si>
  <si>
    <t>Legal Fund</t>
  </si>
  <si>
    <t>Delegate Dues ($10)</t>
  </si>
  <si>
    <t>New Chapters ($25)</t>
  </si>
  <si>
    <t>Area 4 VP</t>
  </si>
  <si>
    <t>Membership Officer</t>
  </si>
  <si>
    <t>Safety Officer</t>
  </si>
  <si>
    <t>Pay Pal/Returned Check Fees</t>
  </si>
  <si>
    <t>Discretionary Spending/Emergency Relief Fund</t>
  </si>
  <si>
    <t>Petty Cash</t>
  </si>
  <si>
    <t>Per Capita ($10.00)</t>
  </si>
  <si>
    <t xml:space="preserve">INCOME 2017-2018 </t>
  </si>
  <si>
    <t>Call-In (Note 1)</t>
  </si>
  <si>
    <t>Note 1:  Added 819.20 per DEC vote</t>
  </si>
  <si>
    <t>Note 2:  Added 1000.00 per DEC vote for computer purchase</t>
  </si>
  <si>
    <t>Call-In</t>
  </si>
  <si>
    <t>Emergency Relief Fund</t>
  </si>
  <si>
    <t>Chaplain Fund</t>
  </si>
  <si>
    <t>Service Officer (Note 5)</t>
  </si>
  <si>
    <t>Quartermaster Material (Note 5)</t>
  </si>
  <si>
    <t>Office Supplies (Note 2)(Note 4)</t>
  </si>
  <si>
    <t>Web Site (Note 4)</t>
  </si>
  <si>
    <t>Motorcycle video fund (Note 3)</t>
  </si>
  <si>
    <t>Notes:</t>
  </si>
  <si>
    <t>Note 3: moved $600 to support project from discretionary fund. Dec approved 1/25/18</t>
  </si>
  <si>
    <t>Note 4: Dec approved $30 transfer to Web site to cover email expansion from admin fees</t>
  </si>
  <si>
    <t>Note 5: Move $250.00 from quartermaster material to service officer line item</t>
  </si>
  <si>
    <t>INCOME 2018-2019</t>
  </si>
  <si>
    <t>2018-2019 Budget</t>
  </si>
  <si>
    <t>Service Officer</t>
  </si>
  <si>
    <t>New Chapters ($50)</t>
  </si>
  <si>
    <t>Per Capita ($10)</t>
  </si>
  <si>
    <t>Rally Seed(note 1)</t>
  </si>
  <si>
    <t>Office Supplies (note 1)</t>
  </si>
  <si>
    <t>Note (1) move $1000 from rally to administration</t>
  </si>
  <si>
    <t>Legacy Run</t>
  </si>
  <si>
    <t>Quartermaster Material</t>
  </si>
  <si>
    <t>2019-2020 Budget</t>
  </si>
  <si>
    <t>Chaplain</t>
  </si>
  <si>
    <t xml:space="preserve">Office Supplies </t>
  </si>
  <si>
    <t>Rally Call-In</t>
  </si>
  <si>
    <t>Donations VA &amp; R</t>
  </si>
  <si>
    <t>Donations Legacy Run</t>
  </si>
  <si>
    <t>INCOME 2019-2020</t>
  </si>
  <si>
    <t>Donation VA&amp;R Received</t>
  </si>
  <si>
    <t>Donation Legacy Run Received</t>
  </si>
  <si>
    <t>QM Patch Payments</t>
  </si>
  <si>
    <t>Note 1 move $216.00 from reserve to Legacy web site line item</t>
  </si>
  <si>
    <t>Management Reserve (note1)</t>
  </si>
  <si>
    <t>Legacy web site Note1</t>
  </si>
  <si>
    <t>Bank Refunds</t>
  </si>
  <si>
    <t>Bank Corrections</t>
  </si>
  <si>
    <t>Convention Chair</t>
  </si>
  <si>
    <t>QM Merchandise Payments</t>
  </si>
  <si>
    <t>Quartermaster Merchandise income</t>
  </si>
  <si>
    <t>February</t>
  </si>
  <si>
    <t>2021-2022 Budget</t>
  </si>
  <si>
    <t xml:space="preserve">Zoom </t>
  </si>
  <si>
    <t>Legacy Run Donation</t>
  </si>
  <si>
    <t>Parlemantarion</t>
  </si>
  <si>
    <t>Historian</t>
  </si>
  <si>
    <t>MAY</t>
  </si>
  <si>
    <t>INCOME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</si>
</sst>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20"/>
      <color indexed="30"/>
      <name val="Calibri"/>
      <family val="2"/>
    </font>
    <font>
      <sz val="18"/>
      <color indexed="30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4"/>
      <color indexed="30"/>
      <name val="Calibri"/>
      <family val="2"/>
    </font>
    <font>
      <b/>
      <sz val="9"/>
      <color indexed="8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44" fontId="7" fillId="0" borderId="0" xfId="1" applyFont="1"/>
    <xf numFmtId="0" fontId="0" fillId="0" borderId="4" xfId="0" applyBorder="1"/>
    <xf numFmtId="44" fontId="7" fillId="0" borderId="4" xfId="1" applyFont="1" applyBorder="1"/>
    <xf numFmtId="0" fontId="3" fillId="0" borderId="5" xfId="0" applyFont="1" applyBorder="1"/>
    <xf numFmtId="0" fontId="0" fillId="0" borderId="6" xfId="0" applyBorder="1"/>
    <xf numFmtId="0" fontId="0" fillId="0" borderId="4" xfId="0" applyBorder="1" applyAlignment="1">
      <alignment wrapText="1"/>
    </xf>
    <xf numFmtId="44" fontId="7" fillId="0" borderId="7" xfId="1" applyFont="1" applyBorder="1"/>
    <xf numFmtId="44" fontId="7" fillId="0" borderId="4" xfId="1" applyFont="1" applyBorder="1" applyAlignment="1">
      <alignment wrapText="1"/>
    </xf>
    <xf numFmtId="44" fontId="7" fillId="0" borderId="8" xfId="1" applyFont="1" applyBorder="1"/>
    <xf numFmtId="44" fontId="7" fillId="0" borderId="9" xfId="1" applyFont="1" applyBorder="1"/>
    <xf numFmtId="44" fontId="3" fillId="0" borderId="5" xfId="1" applyFont="1" applyBorder="1"/>
    <xf numFmtId="44" fontId="3" fillId="0" borderId="5" xfId="1" applyFont="1" applyBorder="1" applyAlignment="1">
      <alignment wrapText="1"/>
    </xf>
    <xf numFmtId="44" fontId="7" fillId="0" borderId="10" xfId="1" applyFont="1" applyBorder="1"/>
    <xf numFmtId="44" fontId="7" fillId="0" borderId="11" xfId="1" applyFont="1" applyBorder="1"/>
    <xf numFmtId="44" fontId="7" fillId="0" borderId="12" xfId="1" applyFont="1" applyBorder="1"/>
    <xf numFmtId="44" fontId="6" fillId="0" borderId="5" xfId="1" applyFont="1" applyBorder="1"/>
    <xf numFmtId="44" fontId="7" fillId="0" borderId="13" xfId="1" applyFont="1" applyBorder="1"/>
    <xf numFmtId="44" fontId="7" fillId="0" borderId="14" xfId="1" applyFont="1" applyBorder="1"/>
    <xf numFmtId="44" fontId="7" fillId="0" borderId="8" xfId="1" applyFont="1" applyBorder="1" applyAlignment="1">
      <alignment wrapText="1"/>
    </xf>
    <xf numFmtId="44" fontId="4" fillId="0" borderId="8" xfId="1" applyFont="1" applyBorder="1"/>
    <xf numFmtId="44" fontId="7" fillId="0" borderId="0" xfId="1" applyFont="1" applyAlignment="1">
      <alignment wrapText="1"/>
    </xf>
    <xf numFmtId="44" fontId="5" fillId="0" borderId="0" xfId="1" applyFont="1"/>
    <xf numFmtId="44" fontId="7" fillId="0" borderId="9" xfId="1" applyFont="1" applyBorder="1" applyAlignment="1">
      <alignment wrapText="1"/>
    </xf>
    <xf numFmtId="44" fontId="5" fillId="0" borderId="9" xfId="1" applyFont="1" applyBorder="1"/>
    <xf numFmtId="44" fontId="7" fillId="0" borderId="7" xfId="1" applyFont="1" applyBorder="1" applyAlignment="1">
      <alignment wrapText="1"/>
    </xf>
    <xf numFmtId="44" fontId="7" fillId="0" borderId="15" xfId="1" applyFont="1" applyBorder="1"/>
    <xf numFmtId="44" fontId="5" fillId="0" borderId="15" xfId="1" applyFont="1" applyBorder="1"/>
    <xf numFmtId="44" fontId="7" fillId="0" borderId="5" xfId="1" applyFont="1" applyBorder="1"/>
    <xf numFmtId="0" fontId="0" fillId="0" borderId="5" xfId="0" applyBorder="1"/>
    <xf numFmtId="44" fontId="7" fillId="0" borderId="5" xfId="1" applyFont="1" applyBorder="1" applyAlignment="1">
      <alignment wrapText="1"/>
    </xf>
    <xf numFmtId="44" fontId="7" fillId="0" borderId="6" xfId="1" applyFont="1" applyBorder="1" applyAlignment="1">
      <alignment wrapText="1"/>
    </xf>
    <xf numFmtId="44" fontId="7" fillId="0" borderId="6" xfId="1" applyFont="1" applyBorder="1"/>
    <xf numFmtId="44" fontId="7" fillId="0" borderId="16" xfId="1" applyFont="1" applyBorder="1"/>
    <xf numFmtId="44" fontId="1" fillId="0" borderId="8" xfId="1" applyFont="1" applyBorder="1" applyAlignment="1">
      <alignment wrapText="1"/>
    </xf>
    <xf numFmtId="44" fontId="1" fillId="0" borderId="8" xfId="1" applyFont="1" applyBorder="1"/>
    <xf numFmtId="44" fontId="1" fillId="0" borderId="10" xfId="1" applyFont="1" applyBorder="1"/>
    <xf numFmtId="44" fontId="1" fillId="0" borderId="0" xfId="1" applyFont="1" applyAlignment="1">
      <alignment wrapText="1"/>
    </xf>
    <xf numFmtId="44" fontId="1" fillId="0" borderId="0" xfId="1" applyFont="1"/>
    <xf numFmtId="44" fontId="1" fillId="0" borderId="11" xfId="1" applyFont="1" applyBorder="1"/>
    <xf numFmtId="44" fontId="1" fillId="0" borderId="9" xfId="1" applyFont="1" applyBorder="1" applyAlignment="1">
      <alignment wrapText="1"/>
    </xf>
    <xf numFmtId="44" fontId="1" fillId="0" borderId="9" xfId="1" applyFont="1" applyBorder="1"/>
    <xf numFmtId="44" fontId="1" fillId="0" borderId="12" xfId="1" applyFont="1" applyBorder="1"/>
    <xf numFmtId="44" fontId="1" fillId="0" borderId="4" xfId="1" applyFont="1" applyBorder="1" applyAlignment="1">
      <alignment wrapText="1"/>
    </xf>
    <xf numFmtId="44" fontId="1" fillId="0" borderId="4" xfId="1" applyFont="1" applyBorder="1"/>
    <xf numFmtId="44" fontId="1" fillId="0" borderId="6" xfId="1" applyFont="1" applyBorder="1" applyAlignment="1">
      <alignment wrapText="1"/>
    </xf>
    <xf numFmtId="44" fontId="1" fillId="0" borderId="6" xfId="1" applyFont="1" applyBorder="1"/>
    <xf numFmtId="44" fontId="1" fillId="0" borderId="5" xfId="1" applyFont="1" applyBorder="1" applyAlignment="1">
      <alignment wrapText="1"/>
    </xf>
    <xf numFmtId="44" fontId="1" fillId="0" borderId="5" xfId="1" applyFont="1" applyBorder="1"/>
    <xf numFmtId="44" fontId="1" fillId="0" borderId="16" xfId="1" applyFont="1" applyBorder="1"/>
    <xf numFmtId="44" fontId="1" fillId="0" borderId="13" xfId="1" applyFont="1" applyBorder="1"/>
    <xf numFmtId="44" fontId="1" fillId="0" borderId="7" xfId="1" applyFont="1" applyBorder="1" applyAlignment="1">
      <alignment wrapText="1"/>
    </xf>
    <xf numFmtId="44" fontId="1" fillId="0" borderId="7" xfId="1" applyFont="1" applyBorder="1"/>
    <xf numFmtId="44" fontId="1" fillId="0" borderId="15" xfId="1" applyFont="1" applyBorder="1"/>
    <xf numFmtId="44" fontId="1" fillId="0" borderId="14" xfId="1" applyFont="1" applyBorder="1"/>
    <xf numFmtId="44" fontId="0" fillId="0" borderId="0" xfId="0" applyNumberFormat="1"/>
    <xf numFmtId="0" fontId="0" fillId="0" borderId="13" xfId="0" applyBorder="1"/>
    <xf numFmtId="44" fontId="7" fillId="0" borderId="13" xfId="1" applyFont="1" applyBorder="1" applyAlignment="1">
      <alignment wrapText="1"/>
    </xf>
    <xf numFmtId="0" fontId="7" fillId="0" borderId="4" xfId="1" applyNumberFormat="1" applyFont="1" applyBorder="1"/>
    <xf numFmtId="44" fontId="0" fillId="0" borderId="0" xfId="1" applyFont="1"/>
    <xf numFmtId="44" fontId="3" fillId="0" borderId="4" xfId="1" applyFont="1" applyBorder="1"/>
    <xf numFmtId="44" fontId="0" fillId="0" borderId="4" xfId="1" applyFont="1" applyBorder="1"/>
    <xf numFmtId="0" fontId="3" fillId="0" borderId="4" xfId="0" applyFont="1" applyBorder="1"/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8" fillId="0" borderId="16" xfId="0" applyFont="1" applyBorder="1"/>
    <xf numFmtId="44" fontId="11" fillId="0" borderId="4" xfId="1" applyFont="1" applyBorder="1"/>
    <xf numFmtId="44" fontId="11" fillId="0" borderId="4" xfId="1" applyFont="1" applyBorder="1" applyAlignment="1">
      <alignment wrapText="1"/>
    </xf>
    <xf numFmtId="44" fontId="11" fillId="0" borderId="6" xfId="1" applyFont="1" applyBorder="1"/>
    <xf numFmtId="0" fontId="8" fillId="0" borderId="0" xfId="0" applyFont="1"/>
    <xf numFmtId="44" fontId="8" fillId="0" borderId="4" xfId="1" applyFont="1" applyBorder="1" applyAlignment="1">
      <alignment wrapText="1"/>
    </xf>
    <xf numFmtId="44" fontId="11" fillId="0" borderId="5" xfId="1" applyFont="1" applyBorder="1"/>
    <xf numFmtId="44" fontId="11" fillId="0" borderId="5" xfId="1" applyFont="1" applyBorder="1" applyAlignment="1">
      <alignment horizontal="center"/>
    </xf>
    <xf numFmtId="44" fontId="11" fillId="0" borderId="13" xfId="1" applyFont="1" applyBorder="1"/>
    <xf numFmtId="44" fontId="11" fillId="0" borderId="0" xfId="1" applyFont="1"/>
    <xf numFmtId="44" fontId="11" fillId="2" borderId="4" xfId="1" applyFont="1" applyFill="1" applyBorder="1"/>
    <xf numFmtId="0" fontId="0" fillId="0" borderId="16" xfId="0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4" fontId="8" fillId="0" borderId="0" xfId="1" applyFont="1" applyAlignment="1">
      <alignment wrapText="1"/>
    </xf>
    <xf numFmtId="0" fontId="11" fillId="0" borderId="0" xfId="1" applyNumberFormat="1" applyFont="1"/>
    <xf numFmtId="44" fontId="1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14" fillId="0" borderId="4" xfId="1" applyFont="1" applyBorder="1" applyAlignment="1">
      <alignment horizontal="center"/>
    </xf>
    <xf numFmtId="44" fontId="1" fillId="0" borderId="3" xfId="1" applyFont="1" applyBorder="1"/>
    <xf numFmtId="44" fontId="0" fillId="0" borderId="6" xfId="1" applyFont="1" applyBorder="1"/>
    <xf numFmtId="44" fontId="9" fillId="0" borderId="4" xfId="1" applyFont="1" applyBorder="1"/>
    <xf numFmtId="44" fontId="6" fillId="0" borderId="4" xfId="1" applyFont="1" applyBorder="1"/>
    <xf numFmtId="16" fontId="11" fillId="0" borderId="5" xfId="1" applyNumberFormat="1" applyFont="1" applyBorder="1" applyAlignment="1">
      <alignment horizontal="center"/>
    </xf>
    <xf numFmtId="0" fontId="11" fillId="0" borderId="5" xfId="1" applyNumberFormat="1" applyFont="1" applyBorder="1" applyAlignment="1">
      <alignment horizontal="center"/>
    </xf>
    <xf numFmtId="44" fontId="11" fillId="0" borderId="2" xfId="1" applyFont="1" applyBorder="1"/>
    <xf numFmtId="44" fontId="11" fillId="0" borderId="9" xfId="1" applyFont="1" applyBorder="1"/>
    <xf numFmtId="0" fontId="0" fillId="0" borderId="9" xfId="0" applyBorder="1"/>
    <xf numFmtId="44" fontId="12" fillId="0" borderId="9" xfId="1" applyFont="1" applyBorder="1"/>
    <xf numFmtId="44" fontId="11" fillId="0" borderId="12" xfId="1" applyFont="1" applyBorder="1"/>
    <xf numFmtId="44" fontId="4" fillId="0" borderId="0" xfId="1" applyFont="1"/>
    <xf numFmtId="0" fontId="8" fillId="2" borderId="4" xfId="0" applyFont="1" applyFill="1" applyBorder="1"/>
    <xf numFmtId="44" fontId="1" fillId="2" borderId="4" xfId="1" applyFont="1" applyFill="1" applyBorder="1"/>
    <xf numFmtId="44" fontId="11" fillId="2" borderId="6" xfId="1" applyFont="1" applyFill="1" applyBorder="1"/>
    <xf numFmtId="44" fontId="3" fillId="0" borderId="5" xfId="1" applyFont="1" applyBorder="1" applyAlignment="1">
      <alignment horizontal="center" wrapText="1"/>
    </xf>
    <xf numFmtId="44" fontId="1" fillId="2" borderId="6" xfId="1" applyFont="1" applyFill="1" applyBorder="1"/>
    <xf numFmtId="44" fontId="1" fillId="2" borderId="5" xfId="1" applyFont="1" applyFill="1" applyBorder="1"/>
    <xf numFmtId="44" fontId="3" fillId="0" borderId="4" xfId="1" applyFont="1" applyBorder="1" applyAlignment="1">
      <alignment horizontal="center" wrapText="1"/>
    </xf>
    <xf numFmtId="0" fontId="16" fillId="0" borderId="5" xfId="0" applyFont="1" applyBorder="1"/>
    <xf numFmtId="0" fontId="3" fillId="0" borderId="5" xfId="1" applyNumberFormat="1" applyFont="1" applyBorder="1" applyAlignment="1">
      <alignment wrapText="1"/>
    </xf>
    <xf numFmtId="0" fontId="17" fillId="0" borderId="5" xfId="1" applyNumberFormat="1" applyFont="1" applyBorder="1" applyAlignment="1">
      <alignment horizontal="center"/>
    </xf>
    <xf numFmtId="0" fontId="15" fillId="0" borderId="16" xfId="0" applyFont="1" applyBorder="1"/>
    <xf numFmtId="44" fontId="15" fillId="0" borderId="4" xfId="1" applyFont="1" applyBorder="1"/>
    <xf numFmtId="0" fontId="15" fillId="0" borderId="4" xfId="0" applyFont="1" applyBorder="1"/>
    <xf numFmtId="0" fontId="16" fillId="0" borderId="6" xfId="0" applyFont="1" applyBorder="1"/>
    <xf numFmtId="44" fontId="15" fillId="0" borderId="6" xfId="1" applyFont="1" applyBorder="1"/>
    <xf numFmtId="0" fontId="15" fillId="0" borderId="6" xfId="0" applyFont="1" applyBorder="1"/>
    <xf numFmtId="44" fontId="15" fillId="0" borderId="5" xfId="1" applyFont="1" applyBorder="1"/>
    <xf numFmtId="0" fontId="15" fillId="0" borderId="5" xfId="0" applyFont="1" applyBorder="1"/>
    <xf numFmtId="44" fontId="15" fillId="0" borderId="4" xfId="1" applyFont="1" applyBorder="1" applyAlignment="1">
      <alignment wrapText="1"/>
    </xf>
    <xf numFmtId="0" fontId="3" fillId="0" borderId="5" xfId="1" applyNumberFormat="1" applyFont="1" applyBorder="1"/>
    <xf numFmtId="44" fontId="3" fillId="0" borderId="0" xfId="1" applyFont="1"/>
    <xf numFmtId="0" fontId="15" fillId="0" borderId="0" xfId="0" applyFont="1"/>
    <xf numFmtId="0" fontId="3" fillId="0" borderId="4" xfId="1" applyNumberFormat="1" applyFont="1" applyBorder="1"/>
    <xf numFmtId="0" fontId="15" fillId="0" borderId="13" xfId="0" applyFont="1" applyBorder="1"/>
    <xf numFmtId="44" fontId="3" fillId="0" borderId="13" xfId="1" applyFont="1" applyBorder="1"/>
    <xf numFmtId="44" fontId="3" fillId="0" borderId="6" xfId="1" applyFont="1" applyBorder="1"/>
    <xf numFmtId="0" fontId="10" fillId="0" borderId="13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9" xfId="0" applyFont="1" applyBorder="1"/>
    <xf numFmtId="0" fontId="8" fillId="0" borderId="5" xfId="0" applyFont="1" applyBorder="1" applyAlignment="1">
      <alignment wrapText="1"/>
    </xf>
    <xf numFmtId="44" fontId="11" fillId="0" borderId="5" xfId="1" applyFont="1" applyBorder="1" applyAlignment="1">
      <alignment wrapText="1"/>
    </xf>
    <xf numFmtId="0" fontId="11" fillId="0" borderId="4" xfId="0" applyFont="1" applyBorder="1"/>
    <xf numFmtId="44" fontId="11" fillId="0" borderId="4" xfId="1" applyFont="1" applyBorder="1" applyAlignment="1">
      <alignment horizontal="center" wrapText="1"/>
    </xf>
    <xf numFmtId="44" fontId="11" fillId="0" borderId="4" xfId="1" applyFont="1" applyBorder="1" applyAlignment="1">
      <alignment horizontal="center"/>
    </xf>
    <xf numFmtId="44" fontId="11" fillId="0" borderId="4" xfId="1" applyFont="1" applyBorder="1" applyAlignment="1">
      <alignment horizontal="left"/>
    </xf>
    <xf numFmtId="44" fontId="0" fillId="0" borderId="4" xfId="0" applyNumberFormat="1" applyBorder="1"/>
    <xf numFmtId="0" fontId="10" fillId="0" borderId="19" xfId="0" applyFont="1" applyBorder="1"/>
    <xf numFmtId="44" fontId="11" fillId="0" borderId="19" xfId="1" applyFont="1" applyBorder="1"/>
    <xf numFmtId="44" fontId="11" fillId="0" borderId="7" xfId="1" applyFont="1" applyBorder="1"/>
    <xf numFmtId="44" fontId="0" fillId="0" borderId="6" xfId="0" applyNumberFormat="1" applyBorder="1"/>
    <xf numFmtId="44" fontId="13" fillId="0" borderId="20" xfId="1" applyFont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4" xfId="1" applyNumberFormat="1" applyFont="1" applyBorder="1" applyAlignment="1">
      <alignment horizontal="center"/>
    </xf>
    <xf numFmtId="0" fontId="10" fillId="0" borderId="0" xfId="0" applyFont="1"/>
    <xf numFmtId="0" fontId="10" fillId="0" borderId="6" xfId="0" applyFont="1" applyBorder="1"/>
    <xf numFmtId="44" fontId="18" fillId="0" borderId="4" xfId="1" applyFont="1" applyBorder="1"/>
    <xf numFmtId="44" fontId="0" fillId="2" borderId="4" xfId="0" applyNumberFormat="1" applyFill="1" applyBorder="1"/>
    <xf numFmtId="44" fontId="13" fillId="0" borderId="9" xfId="1" applyFont="1" applyBorder="1"/>
    <xf numFmtId="0" fontId="11" fillId="0" borderId="0" xfId="1" applyNumberFormat="1" applyFont="1" applyAlignment="1">
      <alignment horizontal="center"/>
    </xf>
    <xf numFmtId="44" fontId="11" fillId="0" borderId="21" xfId="1" applyFont="1" applyBorder="1"/>
    <xf numFmtId="44" fontId="11" fillId="0" borderId="18" xfId="1" applyFont="1" applyBorder="1" applyAlignment="1">
      <alignment horizontal="center"/>
    </xf>
    <xf numFmtId="0" fontId="8" fillId="0" borderId="19" xfId="0" applyFont="1" applyBorder="1"/>
    <xf numFmtId="44" fontId="11" fillId="2" borderId="2" xfId="1" applyFont="1" applyFill="1" applyBorder="1"/>
    <xf numFmtId="44" fontId="1" fillId="0" borderId="21" xfId="1" applyFont="1" applyBorder="1"/>
    <xf numFmtId="44" fontId="11" fillId="2" borderId="5" xfId="1" applyFont="1" applyFill="1" applyBorder="1" applyAlignment="1">
      <alignment wrapText="1"/>
    </xf>
    <xf numFmtId="44" fontId="11" fillId="2" borderId="5" xfId="1" applyFont="1" applyFill="1" applyBorder="1"/>
    <xf numFmtId="44" fontId="11" fillId="2" borderId="7" xfId="1" applyFont="1" applyFill="1" applyBorder="1"/>
    <xf numFmtId="44" fontId="11" fillId="2" borderId="9" xfId="1" applyFont="1" applyFill="1" applyBorder="1"/>
    <xf numFmtId="0" fontId="11" fillId="2" borderId="5" xfId="1" applyNumberFormat="1" applyFont="1" applyFill="1" applyBorder="1" applyAlignment="1">
      <alignment horizontal="center"/>
    </xf>
    <xf numFmtId="44" fontId="11" fillId="2" borderId="13" xfId="1" applyFont="1" applyFill="1" applyBorder="1"/>
    <xf numFmtId="44" fontId="8" fillId="0" borderId="13" xfId="1" applyFont="1" applyBorder="1" applyAlignment="1">
      <alignment wrapText="1"/>
    </xf>
    <xf numFmtId="0" fontId="10" fillId="0" borderId="9" xfId="0" applyFont="1" applyBorder="1"/>
    <xf numFmtId="44" fontId="0" fillId="0" borderId="19" xfId="0" applyNumberFormat="1" applyBorder="1"/>
    <xf numFmtId="44" fontId="11" fillId="0" borderId="16" xfId="1" applyFont="1" applyBorder="1"/>
    <xf numFmtId="44" fontId="11" fillId="0" borderId="20" xfId="1" applyFont="1" applyBorder="1"/>
    <xf numFmtId="0" fontId="8" fillId="0" borderId="13" xfId="0" applyFont="1" applyBorder="1"/>
    <xf numFmtId="44" fontId="0" fillId="0" borderId="13" xfId="0" applyNumberFormat="1" applyBorder="1"/>
    <xf numFmtId="44" fontId="8" fillId="0" borderId="0" xfId="0" applyNumberFormat="1" applyFont="1"/>
    <xf numFmtId="44" fontId="0" fillId="0" borderId="0" xfId="0" applyNumberFormat="1" applyAlignment="1">
      <alignment horizontal="center"/>
    </xf>
    <xf numFmtId="44" fontId="11" fillId="3" borderId="4" xfId="1" applyFont="1" applyFill="1" applyBorder="1"/>
    <xf numFmtId="44" fontId="11" fillId="3" borderId="5" xfId="1" applyFont="1" applyFill="1" applyBorder="1" applyAlignment="1">
      <alignment wrapText="1"/>
    </xf>
    <xf numFmtId="44" fontId="11" fillId="4" borderId="4" xfId="1" applyFont="1" applyFill="1" applyBorder="1"/>
    <xf numFmtId="0" fontId="8" fillId="3" borderId="4" xfId="0" applyFont="1" applyFill="1" applyBorder="1"/>
    <xf numFmtId="44" fontId="0" fillId="0" borderId="4" xfId="0" applyNumberFormat="1" applyBorder="1" applyAlignment="1">
      <alignment horizontal="center"/>
    </xf>
    <xf numFmtId="44" fontId="8" fillId="0" borderId="5" xfId="0" applyNumberFormat="1" applyFont="1" applyBorder="1"/>
    <xf numFmtId="0" fontId="8" fillId="2" borderId="5" xfId="0" applyFont="1" applyFill="1" applyBorder="1" applyAlignment="1">
      <alignment wrapText="1"/>
    </xf>
    <xf numFmtId="44" fontId="8" fillId="0" borderId="4" xfId="0" applyNumberFormat="1" applyFont="1" applyBorder="1" applyAlignment="1">
      <alignment horizontal="center"/>
    </xf>
    <xf numFmtId="44" fontId="0" fillId="0" borderId="21" xfId="0" applyNumberFormat="1" applyBorder="1"/>
    <xf numFmtId="0" fontId="11" fillId="0" borderId="4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0" borderId="17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9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8" xfId="0" applyFont="1" applyBorder="1" applyAlignment="1">
      <alignment wrapText="1"/>
    </xf>
    <xf numFmtId="164" fontId="0" fillId="0" borderId="0" xfId="0" applyNumberFormat="1"/>
    <xf numFmtId="0" fontId="8" fillId="0" borderId="22" xfId="0" applyFont="1" applyBorder="1" applyAlignment="1">
      <alignment wrapText="1"/>
    </xf>
    <xf numFmtId="0" fontId="15" fillId="0" borderId="0" xfId="0" applyFont="1" applyAlignment="1">
      <alignment wrapText="1"/>
    </xf>
    <xf numFmtId="44" fontId="8" fillId="0" borderId="0" xfId="0" applyNumberFormat="1" applyFont="1" applyAlignment="1">
      <alignment horizontal="center"/>
    </xf>
    <xf numFmtId="0" fontId="8" fillId="0" borderId="1" xfId="0" applyFont="1" applyBorder="1"/>
    <xf numFmtId="0" fontId="8" fillId="2" borderId="5" xfId="0" applyFont="1" applyFill="1" applyBorder="1"/>
    <xf numFmtId="44" fontId="11" fillId="2" borderId="23" xfId="1" applyFont="1" applyFill="1" applyBorder="1"/>
    <xf numFmtId="44" fontId="11" fillId="0" borderId="17" xfId="1" applyFont="1" applyBorder="1"/>
    <xf numFmtId="8" fontId="11" fillId="2" borderId="4" xfId="1" applyNumberFormat="1" applyFont="1" applyFill="1" applyBorder="1"/>
    <xf numFmtId="0" fontId="8" fillId="0" borderId="4" xfId="0" applyFont="1" applyFill="1" applyBorder="1"/>
    <xf numFmtId="164" fontId="8" fillId="0" borderId="4" xfId="0" applyNumberFormat="1" applyFont="1" applyBorder="1"/>
    <xf numFmtId="39" fontId="8" fillId="0" borderId="4" xfId="0" applyNumberFormat="1" applyFont="1" applyBorder="1" applyAlignment="1">
      <alignment horizontal="center"/>
    </xf>
    <xf numFmtId="44" fontId="11" fillId="0" borderId="13" xfId="1" applyFont="1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8" fontId="0" fillId="0" borderId="0" xfId="0" applyNumberFormat="1" applyBorder="1"/>
    <xf numFmtId="0" fontId="0" fillId="0" borderId="0" xfId="0" applyFill="1" applyBorder="1"/>
    <xf numFmtId="165" fontId="0" fillId="0" borderId="0" xfId="0" applyNumberFormat="1" applyFill="1" applyBorder="1"/>
    <xf numFmtId="44" fontId="11" fillId="2" borderId="4" xfId="1" applyNumberFormat="1" applyFont="1" applyFill="1" applyBorder="1" applyAlignment="1"/>
    <xf numFmtId="0" fontId="10" fillId="0" borderId="4" xfId="0" applyFont="1" applyBorder="1"/>
    <xf numFmtId="44" fontId="13" fillId="0" borderId="4" xfId="1" applyFont="1" applyBorder="1"/>
  </cellXfs>
  <cellStyles count="6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1573-CC01-44C5-BCD3-ADFCC7C6C6C9}">
  <dimension ref="A1:N61"/>
  <sheetViews>
    <sheetView tabSelected="1" topLeftCell="A18" workbookViewId="0">
      <selection activeCell="E41" sqref="E41"/>
    </sheetView>
  </sheetViews>
  <sheetFormatPr defaultRowHeight="15" outlineLevelRow="1" x14ac:dyDescent="0.25"/>
  <cols>
    <col min="1" max="1" width="31.28515625" customWidth="1"/>
    <col min="2" max="2" width="9.85546875" bestFit="1" customWidth="1"/>
    <col min="3" max="3" width="11.7109375" bestFit="1" customWidth="1"/>
    <col min="4" max="4" width="9.5703125" bestFit="1" customWidth="1"/>
    <col min="5" max="5" width="9.42578125" customWidth="1"/>
    <col min="6" max="6" width="9.85546875" bestFit="1" customWidth="1"/>
    <col min="7" max="7" width="9.5703125" bestFit="1" customWidth="1"/>
    <col min="10" max="10" width="9.85546875" bestFit="1" customWidth="1"/>
    <col min="11" max="11" width="10.85546875" bestFit="1" customWidth="1"/>
    <col min="13" max="13" width="10.7109375" bestFit="1" customWidth="1"/>
    <col min="14" max="14" width="12.28515625" bestFit="1" customWidth="1"/>
  </cols>
  <sheetData>
    <row r="1" spans="1:14" ht="24.75" x14ac:dyDescent="0.25">
      <c r="A1" s="132"/>
      <c r="B1" s="133" t="s">
        <v>167</v>
      </c>
      <c r="C1" s="134" t="s">
        <v>9</v>
      </c>
      <c r="D1" s="134" t="s">
        <v>10</v>
      </c>
      <c r="E1" s="134" t="s">
        <v>11</v>
      </c>
      <c r="F1" s="134" t="s">
        <v>12</v>
      </c>
      <c r="G1" s="134" t="s">
        <v>13</v>
      </c>
      <c r="H1" s="134" t="s">
        <v>2</v>
      </c>
      <c r="I1" s="134" t="s">
        <v>166</v>
      </c>
      <c r="J1" s="134" t="s">
        <v>4</v>
      </c>
      <c r="K1" s="134" t="s">
        <v>5</v>
      </c>
      <c r="L1" s="134" t="s">
        <v>53</v>
      </c>
      <c r="M1" s="70" t="s">
        <v>23</v>
      </c>
      <c r="N1" s="6" t="s">
        <v>84</v>
      </c>
    </row>
    <row r="2" spans="1:14" ht="15" customHeight="1" x14ac:dyDescent="0.25">
      <c r="A2" s="177" t="s">
        <v>85</v>
      </c>
      <c r="B2" s="79">
        <v>100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>
        <f t="shared" ref="M2:M19" si="0">SUM(C2:L2)</f>
        <v>0</v>
      </c>
      <c r="N2" s="136">
        <f t="shared" ref="N2:N38" si="1">SUM(B2-M2)</f>
        <v>100</v>
      </c>
    </row>
    <row r="3" spans="1:14" ht="15.75" customHeight="1" x14ac:dyDescent="0.25">
      <c r="A3" s="177" t="s">
        <v>168</v>
      </c>
      <c r="B3" s="79">
        <v>1999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>
        <f t="shared" si="0"/>
        <v>0</v>
      </c>
      <c r="N3" s="136">
        <f t="shared" si="1"/>
        <v>1999</v>
      </c>
    </row>
    <row r="4" spans="1:14" x14ac:dyDescent="0.25">
      <c r="A4" s="100" t="s">
        <v>25</v>
      </c>
      <c r="B4" s="79">
        <v>2000</v>
      </c>
      <c r="C4" s="147"/>
      <c r="D4" s="70"/>
      <c r="E4" s="70"/>
      <c r="F4" s="70"/>
      <c r="G4" s="70"/>
      <c r="H4" s="70"/>
      <c r="I4" s="70"/>
      <c r="J4" s="70"/>
      <c r="K4" s="70"/>
      <c r="L4" s="70"/>
      <c r="M4" s="75">
        <f t="shared" si="0"/>
        <v>0</v>
      </c>
      <c r="N4" s="136">
        <f t="shared" si="1"/>
        <v>2000</v>
      </c>
    </row>
    <row r="5" spans="1:14" x14ac:dyDescent="0.25">
      <c r="A5" s="100" t="s">
        <v>108</v>
      </c>
      <c r="B5" s="79">
        <v>1500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5">
        <f t="shared" si="0"/>
        <v>0</v>
      </c>
      <c r="N5" s="136">
        <f t="shared" si="1"/>
        <v>1500</v>
      </c>
    </row>
    <row r="6" spans="1:14" x14ac:dyDescent="0.25">
      <c r="A6" s="100" t="s">
        <v>109</v>
      </c>
      <c r="B6" s="79">
        <v>250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5">
        <f t="shared" si="0"/>
        <v>0</v>
      </c>
      <c r="N6" s="136">
        <f t="shared" si="1"/>
        <v>250</v>
      </c>
    </row>
    <row r="7" spans="1:14" x14ac:dyDescent="0.25">
      <c r="A7" s="100" t="s">
        <v>36</v>
      </c>
      <c r="B7" s="79">
        <v>500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5">
        <f t="shared" si="0"/>
        <v>0</v>
      </c>
      <c r="N7" s="136">
        <f t="shared" si="1"/>
        <v>500</v>
      </c>
    </row>
    <row r="8" spans="1:14" x14ac:dyDescent="0.25">
      <c r="A8" s="100" t="s">
        <v>73</v>
      </c>
      <c r="B8" s="79">
        <v>350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5">
        <f t="shared" si="0"/>
        <v>0</v>
      </c>
      <c r="N8" s="136">
        <f t="shared" si="1"/>
        <v>350</v>
      </c>
    </row>
    <row r="9" spans="1:14" x14ac:dyDescent="0.25">
      <c r="A9" s="100" t="s">
        <v>30</v>
      </c>
      <c r="B9" s="79">
        <v>250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5">
        <f t="shared" si="0"/>
        <v>0</v>
      </c>
      <c r="N9" s="136">
        <f t="shared" si="1"/>
        <v>250</v>
      </c>
    </row>
    <row r="10" spans="1:14" x14ac:dyDescent="0.25">
      <c r="A10" s="100" t="s">
        <v>149</v>
      </c>
      <c r="B10" s="79">
        <v>300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5">
        <f t="shared" si="0"/>
        <v>0</v>
      </c>
      <c r="N10" s="136">
        <f t="shared" si="1"/>
        <v>300</v>
      </c>
    </row>
    <row r="11" spans="1:14" x14ac:dyDescent="0.25">
      <c r="A11" s="100" t="s">
        <v>170</v>
      </c>
      <c r="B11" s="79">
        <v>250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5">
        <f t="shared" si="0"/>
        <v>0</v>
      </c>
      <c r="N11" s="136">
        <f t="shared" si="1"/>
        <v>250</v>
      </c>
    </row>
    <row r="12" spans="1:14" x14ac:dyDescent="0.25">
      <c r="A12" s="100" t="s">
        <v>171</v>
      </c>
      <c r="B12" s="79">
        <v>250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5">
        <f t="shared" si="0"/>
        <v>0</v>
      </c>
      <c r="N12" s="136">
        <f t="shared" si="1"/>
        <v>250</v>
      </c>
    </row>
    <row r="13" spans="1:14" x14ac:dyDescent="0.25">
      <c r="A13" s="100" t="s">
        <v>78</v>
      </c>
      <c r="B13" s="79">
        <v>500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5">
        <f t="shared" si="0"/>
        <v>0</v>
      </c>
      <c r="N13" s="136">
        <f t="shared" si="1"/>
        <v>500</v>
      </c>
    </row>
    <row r="14" spans="1:14" x14ac:dyDescent="0.25">
      <c r="A14" s="100" t="s">
        <v>79</v>
      </c>
      <c r="B14" s="79">
        <v>500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5">
        <f t="shared" si="0"/>
        <v>0</v>
      </c>
      <c r="N14" s="136">
        <f t="shared" si="1"/>
        <v>500</v>
      </c>
    </row>
    <row r="15" spans="1:14" x14ac:dyDescent="0.25">
      <c r="A15" s="100" t="s">
        <v>80</v>
      </c>
      <c r="B15" s="79">
        <v>500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5">
        <f t="shared" si="0"/>
        <v>0</v>
      </c>
      <c r="N15" s="136">
        <f t="shared" si="1"/>
        <v>500</v>
      </c>
    </row>
    <row r="16" spans="1:14" x14ac:dyDescent="0.25">
      <c r="A16" s="100" t="s">
        <v>115</v>
      </c>
      <c r="B16" s="79">
        <v>500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5">
        <f t="shared" si="0"/>
        <v>0</v>
      </c>
      <c r="N16" s="136">
        <f t="shared" si="1"/>
        <v>500</v>
      </c>
    </row>
    <row r="17" spans="1:14" x14ac:dyDescent="0.25">
      <c r="A17" s="100" t="s">
        <v>81</v>
      </c>
      <c r="B17" s="79">
        <v>500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5">
        <f t="shared" si="0"/>
        <v>0</v>
      </c>
      <c r="N17" s="136">
        <f t="shared" si="1"/>
        <v>500</v>
      </c>
    </row>
    <row r="18" spans="1:14" x14ac:dyDescent="0.25">
      <c r="A18" s="100" t="s">
        <v>82</v>
      </c>
      <c r="B18" s="79">
        <v>500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5">
        <f t="shared" si="0"/>
        <v>0</v>
      </c>
      <c r="N18" s="136">
        <f t="shared" si="1"/>
        <v>500</v>
      </c>
    </row>
    <row r="19" spans="1:14" x14ac:dyDescent="0.25">
      <c r="A19" s="100" t="s">
        <v>92</v>
      </c>
      <c r="B19" s="79">
        <v>500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5">
        <f t="shared" si="0"/>
        <v>0</v>
      </c>
      <c r="N19" s="136">
        <f t="shared" si="1"/>
        <v>500</v>
      </c>
    </row>
    <row r="20" spans="1:14" x14ac:dyDescent="0.25">
      <c r="A20" s="100" t="s">
        <v>116</v>
      </c>
      <c r="B20" s="79">
        <v>250</v>
      </c>
      <c r="D20" s="70"/>
      <c r="E20" s="70"/>
      <c r="F20" s="70"/>
      <c r="G20" s="70"/>
      <c r="H20" s="70"/>
      <c r="I20" s="70"/>
      <c r="J20" s="70"/>
      <c r="K20" s="70"/>
      <c r="L20" s="70"/>
      <c r="M20" s="75">
        <f>SUM(D20:L20)</f>
        <v>0</v>
      </c>
      <c r="N20" s="136">
        <f t="shared" si="1"/>
        <v>250</v>
      </c>
    </row>
    <row r="21" spans="1:14" x14ac:dyDescent="0.25">
      <c r="A21" s="100" t="s">
        <v>117</v>
      </c>
      <c r="B21" s="79">
        <v>500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5">
        <f t="shared" ref="M21:M38" si="2">SUM(C21:L21)</f>
        <v>0</v>
      </c>
      <c r="N21" s="136">
        <f t="shared" si="1"/>
        <v>500</v>
      </c>
    </row>
    <row r="22" spans="1:14" x14ac:dyDescent="0.25">
      <c r="A22" s="100" t="s">
        <v>140</v>
      </c>
      <c r="B22" s="79">
        <v>250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5">
        <f t="shared" si="2"/>
        <v>0</v>
      </c>
      <c r="N22" s="136">
        <f t="shared" si="1"/>
        <v>250</v>
      </c>
    </row>
    <row r="23" spans="1:14" x14ac:dyDescent="0.25">
      <c r="A23" s="100" t="s">
        <v>22</v>
      </c>
      <c r="B23" s="79">
        <v>250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5">
        <f t="shared" si="2"/>
        <v>0</v>
      </c>
      <c r="N23" s="136">
        <f t="shared" si="1"/>
        <v>250</v>
      </c>
    </row>
    <row r="24" spans="1:14" x14ac:dyDescent="0.25">
      <c r="A24" s="100" t="s">
        <v>164</v>
      </c>
      <c r="B24" s="79">
        <v>250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5">
        <f t="shared" si="2"/>
        <v>0</v>
      </c>
      <c r="N24" s="136">
        <f t="shared" si="1"/>
        <v>250</v>
      </c>
    </row>
    <row r="25" spans="1:14" x14ac:dyDescent="0.25">
      <c r="A25" s="100" t="s">
        <v>163</v>
      </c>
      <c r="B25" s="79">
        <v>250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5">
        <f t="shared" si="2"/>
        <v>0</v>
      </c>
      <c r="N25" s="136">
        <f t="shared" si="1"/>
        <v>250</v>
      </c>
    </row>
    <row r="26" spans="1:14" x14ac:dyDescent="0.25">
      <c r="A26" s="100" t="s">
        <v>38</v>
      </c>
      <c r="B26" s="79">
        <v>3000</v>
      </c>
      <c r="C26" s="70"/>
      <c r="D26" s="70"/>
      <c r="E26" s="70"/>
      <c r="F26" s="70"/>
      <c r="G26" s="70"/>
      <c r="H26" s="70"/>
      <c r="J26" s="70"/>
      <c r="K26" s="70"/>
      <c r="L26" s="70"/>
      <c r="M26" s="75">
        <f t="shared" si="2"/>
        <v>0</v>
      </c>
      <c r="N26" s="136">
        <f t="shared" si="1"/>
        <v>3000</v>
      </c>
    </row>
    <row r="27" spans="1:14" x14ac:dyDescent="0.25">
      <c r="A27" s="100" t="s">
        <v>47</v>
      </c>
      <c r="B27" s="79">
        <v>2000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5">
        <f t="shared" si="2"/>
        <v>0</v>
      </c>
      <c r="N27" s="136">
        <f t="shared" si="1"/>
        <v>2000</v>
      </c>
    </row>
    <row r="28" spans="1:14" x14ac:dyDescent="0.25">
      <c r="A28" s="100" t="s">
        <v>150</v>
      </c>
      <c r="B28" s="79">
        <v>1000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5">
        <f t="shared" si="2"/>
        <v>0</v>
      </c>
      <c r="N28" s="136">
        <f t="shared" si="1"/>
        <v>1000</v>
      </c>
    </row>
    <row r="29" spans="1:14" x14ac:dyDescent="0.25">
      <c r="A29" s="100" t="s">
        <v>151</v>
      </c>
      <c r="B29" s="79">
        <v>6000</v>
      </c>
      <c r="C29" s="70"/>
      <c r="D29" s="70"/>
      <c r="E29" s="70"/>
      <c r="F29" s="70"/>
      <c r="G29" s="70"/>
      <c r="H29" s="70"/>
      <c r="J29" s="70"/>
      <c r="K29" s="70"/>
      <c r="L29" s="70"/>
      <c r="M29" s="75">
        <f t="shared" si="2"/>
        <v>0</v>
      </c>
      <c r="N29" s="136">
        <f t="shared" si="1"/>
        <v>6000</v>
      </c>
    </row>
    <row r="30" spans="1:14" x14ac:dyDescent="0.25">
      <c r="A30" s="100" t="s">
        <v>40</v>
      </c>
      <c r="B30" s="79">
        <v>380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5">
        <f t="shared" si="2"/>
        <v>0</v>
      </c>
      <c r="N30" s="136">
        <f t="shared" si="1"/>
        <v>380</v>
      </c>
    </row>
    <row r="31" spans="1:14" outlineLevel="1" x14ac:dyDescent="0.25">
      <c r="A31" s="100" t="s">
        <v>146</v>
      </c>
      <c r="B31" s="208">
        <v>8600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5">
        <f t="shared" si="2"/>
        <v>0</v>
      </c>
      <c r="N31" s="136">
        <f t="shared" si="1"/>
        <v>8600</v>
      </c>
    </row>
    <row r="32" spans="1:14" x14ac:dyDescent="0.25">
      <c r="A32" s="181" t="s">
        <v>28</v>
      </c>
      <c r="B32" s="79">
        <v>250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5">
        <f t="shared" si="2"/>
        <v>0</v>
      </c>
      <c r="N32" s="136">
        <f t="shared" si="1"/>
        <v>250</v>
      </c>
    </row>
    <row r="33" spans="1:14" x14ac:dyDescent="0.25">
      <c r="A33" s="100" t="s">
        <v>29</v>
      </c>
      <c r="B33" s="79">
        <v>25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5">
        <f t="shared" si="2"/>
        <v>0</v>
      </c>
      <c r="N33" s="136">
        <f t="shared" si="1"/>
        <v>25</v>
      </c>
    </row>
    <row r="34" spans="1:14" x14ac:dyDescent="0.25">
      <c r="A34" s="100" t="s">
        <v>101</v>
      </c>
      <c r="B34" s="79">
        <v>1000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5">
        <f t="shared" si="2"/>
        <v>0</v>
      </c>
      <c r="N34" s="136">
        <f t="shared" si="1"/>
        <v>1000</v>
      </c>
    </row>
    <row r="35" spans="1:14" x14ac:dyDescent="0.25">
      <c r="A35" s="100" t="s">
        <v>127</v>
      </c>
      <c r="B35" s="70">
        <v>2500</v>
      </c>
      <c r="C35" s="77"/>
      <c r="D35" s="77"/>
      <c r="E35" s="202"/>
      <c r="F35" s="77"/>
      <c r="G35" s="77"/>
      <c r="H35" s="77"/>
      <c r="I35" s="77"/>
      <c r="J35" s="77"/>
      <c r="K35" s="77"/>
      <c r="L35" s="77"/>
      <c r="M35" s="75">
        <f t="shared" si="2"/>
        <v>0</v>
      </c>
      <c r="N35" s="136">
        <f t="shared" si="1"/>
        <v>2500</v>
      </c>
    </row>
    <row r="36" spans="1:14" x14ac:dyDescent="0.25">
      <c r="A36" s="100" t="s">
        <v>152</v>
      </c>
      <c r="B36" s="79">
        <v>2500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>
        <f t="shared" si="2"/>
        <v>0</v>
      </c>
      <c r="N36" s="136">
        <f t="shared" si="1"/>
        <v>2500</v>
      </c>
    </row>
    <row r="37" spans="1:14" x14ac:dyDescent="0.25">
      <c r="A37" s="100" t="s">
        <v>169</v>
      </c>
      <c r="B37" s="79">
        <v>2500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>
        <f t="shared" si="2"/>
        <v>0</v>
      </c>
      <c r="N37" s="136">
        <f t="shared" si="1"/>
        <v>2500</v>
      </c>
    </row>
    <row r="38" spans="1:14" ht="15.75" thickBot="1" x14ac:dyDescent="0.3">
      <c r="A38" s="209" t="s">
        <v>23</v>
      </c>
      <c r="B38" s="210">
        <f>SUM(B2:B37)</f>
        <v>42754</v>
      </c>
      <c r="C38" s="70">
        <f t="shared" ref="C38:L38" si="3">SUM(C2:C36)</f>
        <v>0</v>
      </c>
      <c r="D38" s="70">
        <f t="shared" si="3"/>
        <v>0</v>
      </c>
      <c r="E38" s="70">
        <f t="shared" si="3"/>
        <v>0</v>
      </c>
      <c r="F38" s="70">
        <f t="shared" si="3"/>
        <v>0</v>
      </c>
      <c r="G38" s="70">
        <f t="shared" si="3"/>
        <v>0</v>
      </c>
      <c r="H38" s="70">
        <f t="shared" si="3"/>
        <v>0</v>
      </c>
      <c r="I38" s="70">
        <f t="shared" si="3"/>
        <v>0</v>
      </c>
      <c r="J38" s="70">
        <f t="shared" si="3"/>
        <v>0</v>
      </c>
      <c r="K38" s="70">
        <f t="shared" si="3"/>
        <v>0</v>
      </c>
      <c r="L38" s="70">
        <f t="shared" si="3"/>
        <v>0</v>
      </c>
      <c r="M38" s="70">
        <f t="shared" si="2"/>
        <v>0</v>
      </c>
      <c r="N38" s="136">
        <f t="shared" si="1"/>
        <v>42754</v>
      </c>
    </row>
    <row r="39" spans="1:14" ht="16.5" thickTop="1" thickBot="1" x14ac:dyDescent="0.3">
      <c r="A39" s="163" t="s">
        <v>111</v>
      </c>
      <c r="B39" s="149">
        <v>41638.97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51"/>
      <c r="N39" s="179"/>
    </row>
    <row r="40" spans="1:14" ht="20.25" thickTop="1" thickBot="1" x14ac:dyDescent="0.35">
      <c r="A40" s="129"/>
      <c r="B40" s="141"/>
      <c r="C40" s="95"/>
      <c r="D40" s="95"/>
      <c r="E40" s="97" t="s">
        <v>173</v>
      </c>
      <c r="F40" s="96"/>
      <c r="G40" s="95"/>
      <c r="H40" s="95"/>
      <c r="I40" s="96"/>
      <c r="J40" s="95"/>
      <c r="K40" s="95"/>
      <c r="L40" s="95"/>
      <c r="M40" s="95"/>
      <c r="N40" s="78"/>
    </row>
    <row r="41" spans="1:14" ht="15.75" thickTop="1" x14ac:dyDescent="0.25">
      <c r="A41" s="128"/>
      <c r="B41" s="76" t="s">
        <v>83</v>
      </c>
      <c r="C41" s="134" t="s">
        <v>9</v>
      </c>
      <c r="D41" s="134" t="s">
        <v>10</v>
      </c>
      <c r="E41" s="134" t="s">
        <v>11</v>
      </c>
      <c r="F41" s="134" t="s">
        <v>12</v>
      </c>
      <c r="G41" s="134" t="s">
        <v>13</v>
      </c>
      <c r="H41" s="134" t="s">
        <v>2</v>
      </c>
      <c r="I41" s="134" t="s">
        <v>166</v>
      </c>
      <c r="J41" s="134" t="s">
        <v>4</v>
      </c>
      <c r="K41" s="134" t="s">
        <v>5</v>
      </c>
      <c r="L41" s="134" t="s">
        <v>172</v>
      </c>
      <c r="M41" s="152" t="s">
        <v>23</v>
      </c>
      <c r="N41" s="4"/>
    </row>
    <row r="42" spans="1:14" x14ac:dyDescent="0.25">
      <c r="A42" s="127" t="s">
        <v>142</v>
      </c>
      <c r="B42" s="74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>
        <f t="shared" ref="M42:M49" si="4">SUM(C42:L42)</f>
        <v>0</v>
      </c>
    </row>
    <row r="43" spans="1:14" x14ac:dyDescent="0.25">
      <c r="A43" s="127" t="s">
        <v>113</v>
      </c>
      <c r="B43" s="74"/>
      <c r="C43" s="78"/>
      <c r="D43" s="70"/>
      <c r="E43" s="70"/>
      <c r="F43" s="70"/>
      <c r="G43" s="70"/>
      <c r="H43" s="70"/>
      <c r="I43" s="70"/>
      <c r="J43" s="70"/>
      <c r="K43" s="70"/>
      <c r="L43" s="70"/>
      <c r="M43" s="70">
        <f t="shared" si="4"/>
        <v>0</v>
      </c>
    </row>
    <row r="44" spans="1:14" x14ac:dyDescent="0.25">
      <c r="A44" s="127" t="s">
        <v>141</v>
      </c>
      <c r="B44" s="74"/>
      <c r="C44" s="70"/>
      <c r="D44" s="70"/>
      <c r="E44" s="70"/>
      <c r="F44" s="70"/>
      <c r="H44" s="70"/>
      <c r="I44" s="70"/>
      <c r="J44" s="70"/>
      <c r="K44" s="70"/>
      <c r="L44" s="70"/>
      <c r="M44" s="70">
        <f t="shared" si="4"/>
        <v>0</v>
      </c>
    </row>
    <row r="45" spans="1:14" x14ac:dyDescent="0.25">
      <c r="A45" s="127" t="s">
        <v>165</v>
      </c>
      <c r="B45" s="74"/>
      <c r="C45" s="77"/>
      <c r="D45" s="77"/>
      <c r="F45" s="77"/>
      <c r="G45" s="77"/>
      <c r="H45" s="77"/>
      <c r="I45" s="77"/>
      <c r="J45" s="77"/>
      <c r="K45" s="77"/>
      <c r="L45" s="161"/>
      <c r="M45" s="70">
        <f t="shared" si="4"/>
        <v>0</v>
      </c>
    </row>
    <row r="46" spans="1:14" x14ac:dyDescent="0.25">
      <c r="A46" s="127" t="s">
        <v>155</v>
      </c>
      <c r="B46" s="74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>
        <f t="shared" si="4"/>
        <v>0</v>
      </c>
    </row>
    <row r="47" spans="1:14" x14ac:dyDescent="0.25">
      <c r="A47" s="194" t="s">
        <v>156</v>
      </c>
      <c r="B47" s="162"/>
      <c r="C47" s="77"/>
      <c r="D47" s="77"/>
      <c r="F47" s="77"/>
      <c r="G47" s="77"/>
      <c r="H47" s="77"/>
      <c r="I47" s="77"/>
      <c r="J47" s="77"/>
      <c r="K47" s="77"/>
      <c r="L47" s="77"/>
      <c r="M47" s="77">
        <f t="shared" si="4"/>
        <v>0</v>
      </c>
    </row>
    <row r="48" spans="1:14" x14ac:dyDescent="0.25">
      <c r="A48" s="199" t="s">
        <v>161</v>
      </c>
      <c r="B48" s="6"/>
      <c r="C48" s="6"/>
      <c r="D48" s="200"/>
      <c r="E48" s="6"/>
      <c r="F48" s="6"/>
      <c r="G48" s="6"/>
      <c r="H48" s="6"/>
      <c r="I48" s="6"/>
      <c r="J48" s="6"/>
      <c r="K48" s="6"/>
      <c r="L48" s="6"/>
      <c r="M48" s="77">
        <f t="shared" si="4"/>
        <v>0</v>
      </c>
    </row>
    <row r="49" spans="1:14" ht="15.75" thickBot="1" x14ac:dyDescent="0.3">
      <c r="A49" s="146" t="s">
        <v>23</v>
      </c>
      <c r="B49" s="72">
        <f>SUM(B42:B46)</f>
        <v>0</v>
      </c>
      <c r="C49" s="72">
        <f t="shared" ref="C49:L49" si="5">SUM(C42:C48)</f>
        <v>0</v>
      </c>
      <c r="D49" s="72">
        <f t="shared" si="5"/>
        <v>0</v>
      </c>
      <c r="E49" s="72">
        <f t="shared" si="5"/>
        <v>0</v>
      </c>
      <c r="F49" s="72">
        <f t="shared" si="5"/>
        <v>0</v>
      </c>
      <c r="G49" s="72">
        <f t="shared" si="5"/>
        <v>0</v>
      </c>
      <c r="H49" s="72">
        <f t="shared" si="5"/>
        <v>0</v>
      </c>
      <c r="I49" s="72">
        <f t="shared" si="5"/>
        <v>0</v>
      </c>
      <c r="J49" s="72">
        <f t="shared" si="5"/>
        <v>0</v>
      </c>
      <c r="K49" s="72">
        <f t="shared" si="5"/>
        <v>0</v>
      </c>
      <c r="L49" s="72">
        <f t="shared" si="5"/>
        <v>0</v>
      </c>
      <c r="M49" s="72">
        <f t="shared" si="4"/>
        <v>0</v>
      </c>
    </row>
    <row r="50" spans="1:14" ht="15.75" thickTop="1" x14ac:dyDescent="0.25">
      <c r="A50" s="145"/>
      <c r="B50" s="73"/>
      <c r="C50" s="176">
        <f t="shared" ref="C50:L50" si="6">SUM(C49-C38)</f>
        <v>0</v>
      </c>
      <c r="D50" s="176">
        <f t="shared" si="6"/>
        <v>0</v>
      </c>
      <c r="E50" s="176">
        <f t="shared" si="6"/>
        <v>0</v>
      </c>
      <c r="F50" s="176">
        <f t="shared" si="6"/>
        <v>0</v>
      </c>
      <c r="G50" s="176">
        <f t="shared" si="6"/>
        <v>0</v>
      </c>
      <c r="H50" s="176">
        <f t="shared" si="6"/>
        <v>0</v>
      </c>
      <c r="I50" s="176">
        <f t="shared" si="6"/>
        <v>0</v>
      </c>
      <c r="J50" s="176">
        <f t="shared" si="6"/>
        <v>0</v>
      </c>
      <c r="K50" s="176">
        <f t="shared" si="6"/>
        <v>0</v>
      </c>
      <c r="L50" s="176">
        <f t="shared" si="6"/>
        <v>0</v>
      </c>
      <c r="M50" s="176">
        <f>SUM(M38+M49)</f>
        <v>0</v>
      </c>
      <c r="N50" s="175">
        <f>SUM(C50:L50)</f>
        <v>0</v>
      </c>
    </row>
    <row r="51" spans="1:14" x14ac:dyDescent="0.25">
      <c r="A51" s="68" t="s">
        <v>94</v>
      </c>
      <c r="B51" s="201"/>
      <c r="C51" s="73"/>
      <c r="D51" s="73"/>
      <c r="F51" s="73"/>
      <c r="G51" s="73"/>
      <c r="H51" s="73"/>
      <c r="I51" s="73"/>
      <c r="M51" s="82"/>
      <c r="N51" s="78"/>
    </row>
    <row r="53" spans="1:14" x14ac:dyDescent="0.25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</row>
    <row r="54" spans="1:14" x14ac:dyDescent="0.25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</row>
    <row r="55" spans="1:14" x14ac:dyDescent="0.25">
      <c r="A55" s="203"/>
      <c r="B55" s="203"/>
      <c r="C55" s="204"/>
      <c r="D55" s="203"/>
      <c r="E55" s="203"/>
      <c r="F55" s="203"/>
      <c r="G55" s="203"/>
      <c r="H55" s="203"/>
      <c r="I55" s="203"/>
      <c r="J55" s="203"/>
      <c r="K55" s="205"/>
    </row>
    <row r="56" spans="1:14" x14ac:dyDescent="0.25">
      <c r="A56" s="203"/>
      <c r="B56" s="203"/>
      <c r="C56" s="204"/>
      <c r="D56" s="203"/>
      <c r="E56" s="203"/>
      <c r="F56" s="203"/>
      <c r="G56" s="203"/>
      <c r="H56" s="203"/>
      <c r="I56" s="203"/>
      <c r="J56" s="203"/>
      <c r="K56" s="205"/>
    </row>
    <row r="57" spans="1:14" x14ac:dyDescent="0.25">
      <c r="A57" s="203"/>
      <c r="B57" s="203"/>
      <c r="C57" s="204"/>
      <c r="D57" s="203"/>
      <c r="E57" s="203"/>
      <c r="F57" s="203"/>
      <c r="G57" s="203"/>
      <c r="H57" s="203"/>
      <c r="I57" s="203"/>
      <c r="J57" s="203"/>
      <c r="K57" s="205"/>
    </row>
    <row r="58" spans="1:14" x14ac:dyDescent="0.25">
      <c r="A58" s="206"/>
      <c r="B58" s="203"/>
      <c r="C58" s="207"/>
      <c r="D58" s="203"/>
      <c r="E58" s="203"/>
      <c r="F58" s="203"/>
      <c r="G58" s="203"/>
      <c r="H58" s="203"/>
      <c r="I58" s="203"/>
      <c r="J58" s="203"/>
      <c r="K58" s="203"/>
    </row>
    <row r="59" spans="1:14" x14ac:dyDescent="0.25">
      <c r="A59" s="203"/>
      <c r="B59" s="203"/>
      <c r="C59" s="204"/>
      <c r="D59" s="203"/>
      <c r="E59" s="203"/>
      <c r="F59" s="203"/>
      <c r="G59" s="203"/>
      <c r="H59" s="203"/>
      <c r="I59" s="203"/>
      <c r="J59" s="203"/>
      <c r="K59" s="203"/>
    </row>
    <row r="60" spans="1:14" x14ac:dyDescent="0.25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</row>
    <row r="61" spans="1:14" x14ac:dyDescent="0.25">
      <c r="A61" s="203"/>
      <c r="B61" s="203"/>
      <c r="C61" s="203"/>
      <c r="D61" s="203"/>
      <c r="E61" s="204"/>
      <c r="F61" s="203"/>
      <c r="G61" s="203"/>
      <c r="H61" s="203"/>
      <c r="I61" s="203"/>
      <c r="J61" s="203"/>
      <c r="K61" s="20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topLeftCell="A3" zoomScale="75" workbookViewId="0">
      <pane ySplit="1320" topLeftCell="A5" activePane="bottomLeft"/>
      <selection pane="bottomLeft" activeCell="B19" sqref="B19"/>
    </sheetView>
  </sheetViews>
  <sheetFormatPr defaultColWidth="8.85546875" defaultRowHeight="15" x14ac:dyDescent="0.25"/>
  <cols>
    <col min="1" max="1" width="19.140625" customWidth="1"/>
    <col min="2" max="2" width="12.42578125" style="25" customWidth="1"/>
    <col min="3" max="3" width="13.140625" style="5" customWidth="1"/>
    <col min="4" max="4" width="10.85546875" style="5" customWidth="1"/>
    <col min="5" max="5" width="15" style="5" customWidth="1"/>
    <col min="6" max="7" width="11.42578125" style="5" customWidth="1"/>
    <col min="8" max="8" width="13.42578125" style="5" customWidth="1"/>
    <col min="9" max="10" width="8.7109375" style="5" customWidth="1"/>
    <col min="11" max="11" width="10.42578125" style="5" bestFit="1" customWidth="1"/>
    <col min="12" max="12" width="10.85546875" style="5" bestFit="1" customWidth="1"/>
    <col min="13" max="13" width="10.28515625" style="5" customWidth="1"/>
    <col min="14" max="15" width="10.42578125" style="5" bestFit="1" customWidth="1"/>
    <col min="16" max="16" width="12.42578125" style="5" customWidth="1"/>
  </cols>
  <sheetData>
    <row r="1" spans="1:16" ht="26.25" x14ac:dyDescent="0.4">
      <c r="A1" s="2"/>
      <c r="B1" s="23"/>
      <c r="C1" s="13"/>
      <c r="D1" s="13"/>
      <c r="E1" s="13"/>
      <c r="F1" s="13"/>
      <c r="G1" s="13"/>
      <c r="H1" s="13"/>
      <c r="I1" s="24" t="s">
        <v>0</v>
      </c>
      <c r="J1" s="13"/>
      <c r="K1" s="13"/>
      <c r="L1" s="13"/>
      <c r="M1" s="13"/>
      <c r="N1" s="13"/>
      <c r="O1" s="13"/>
      <c r="P1" s="17"/>
    </row>
    <row r="2" spans="1:16" ht="23.25" x14ac:dyDescent="0.35">
      <c r="A2" s="4"/>
      <c r="I2" s="26" t="s">
        <v>1</v>
      </c>
      <c r="P2" s="18"/>
    </row>
    <row r="3" spans="1:16" ht="24" thickBot="1" x14ac:dyDescent="0.4">
      <c r="A3" s="3"/>
      <c r="B3" s="27"/>
      <c r="C3" s="14"/>
      <c r="D3" s="14"/>
      <c r="E3" s="14"/>
      <c r="F3" s="14"/>
      <c r="G3" s="14"/>
      <c r="H3" s="14"/>
      <c r="I3" s="28" t="s">
        <v>16</v>
      </c>
      <c r="J3" s="14"/>
      <c r="K3" s="14"/>
      <c r="L3" s="14"/>
      <c r="M3" s="14"/>
      <c r="N3" s="14"/>
      <c r="O3" s="14"/>
      <c r="P3" s="19"/>
    </row>
    <row r="4" spans="1:16" s="1" customFormat="1" ht="33" thickTop="1" x14ac:dyDescent="0.3">
      <c r="A4" s="8"/>
      <c r="B4" s="16" t="s">
        <v>26</v>
      </c>
      <c r="C4" s="16" t="s">
        <v>26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5" t="s">
        <v>13</v>
      </c>
      <c r="P4" s="20" t="s">
        <v>23</v>
      </c>
    </row>
    <row r="5" spans="1:16" x14ac:dyDescent="0.25">
      <c r="A5" s="6"/>
      <c r="B5" s="1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30" x14ac:dyDescent="0.25">
      <c r="A6" s="10" t="s">
        <v>14</v>
      </c>
      <c r="B6" s="12">
        <v>769.72</v>
      </c>
      <c r="C6" s="12">
        <v>1440</v>
      </c>
      <c r="D6" s="7">
        <v>100.82</v>
      </c>
      <c r="E6" s="7">
        <v>87.71</v>
      </c>
      <c r="F6" s="7"/>
      <c r="G6" s="7">
        <v>92.24</v>
      </c>
      <c r="H6" s="7"/>
      <c r="I6" s="7">
        <v>45.21</v>
      </c>
      <c r="J6" s="7"/>
      <c r="K6" s="7">
        <v>121.21</v>
      </c>
      <c r="L6" s="7">
        <v>12.32</v>
      </c>
      <c r="M6" s="7">
        <v>153.35</v>
      </c>
      <c r="N6" s="7">
        <v>112.47</v>
      </c>
      <c r="O6" s="7">
        <v>44.39</v>
      </c>
      <c r="P6" s="7">
        <f>SUM(D6:O6)</f>
        <v>769.71999999999991</v>
      </c>
    </row>
    <row r="7" spans="1:16" ht="18" customHeight="1" x14ac:dyDescent="0.25">
      <c r="A7" s="6" t="s">
        <v>25</v>
      </c>
      <c r="B7" s="12">
        <v>672.05</v>
      </c>
      <c r="C7" s="7">
        <v>1000</v>
      </c>
      <c r="D7" s="7"/>
      <c r="E7" s="7"/>
      <c r="F7" s="7"/>
      <c r="G7" s="7">
        <v>672.05</v>
      </c>
      <c r="H7" s="7"/>
      <c r="I7" s="7"/>
      <c r="J7" s="7"/>
      <c r="K7" s="7"/>
      <c r="L7" s="7"/>
      <c r="M7" s="7"/>
      <c r="N7" s="7"/>
      <c r="O7" s="7"/>
      <c r="P7" s="7"/>
    </row>
    <row r="8" spans="1:16" ht="18" customHeight="1" x14ac:dyDescent="0.25">
      <c r="A8" s="6" t="s">
        <v>33</v>
      </c>
      <c r="B8" s="12">
        <v>165.22</v>
      </c>
      <c r="C8" s="7">
        <v>250</v>
      </c>
      <c r="D8" s="7"/>
      <c r="E8" s="7"/>
      <c r="F8" s="7"/>
      <c r="G8" s="7">
        <v>165.22</v>
      </c>
      <c r="H8" s="7"/>
      <c r="I8" s="7"/>
      <c r="J8" s="7"/>
      <c r="K8" s="7"/>
      <c r="L8" s="7"/>
      <c r="M8" s="7"/>
      <c r="N8" s="7"/>
      <c r="O8" s="7"/>
      <c r="P8" s="7"/>
    </row>
    <row r="9" spans="1:16" ht="18" customHeight="1" x14ac:dyDescent="0.25">
      <c r="A9" s="6" t="s">
        <v>35</v>
      </c>
      <c r="B9" s="12">
        <v>261.45</v>
      </c>
      <c r="C9" s="7">
        <v>500</v>
      </c>
      <c r="D9" s="7"/>
      <c r="E9" s="7"/>
      <c r="F9" s="7"/>
      <c r="G9" s="7">
        <v>261.45</v>
      </c>
      <c r="H9" s="7"/>
      <c r="I9" s="7"/>
      <c r="J9" s="7"/>
      <c r="K9" s="7"/>
      <c r="L9" s="7"/>
      <c r="M9" s="7"/>
      <c r="N9" s="7"/>
      <c r="O9" s="7"/>
      <c r="P9" s="7"/>
    </row>
    <row r="10" spans="1:16" ht="18" customHeight="1" x14ac:dyDescent="0.25">
      <c r="A10" s="6" t="s">
        <v>36</v>
      </c>
      <c r="B10" s="12">
        <v>261.45</v>
      </c>
      <c r="C10" s="7">
        <v>500</v>
      </c>
      <c r="D10" s="7"/>
      <c r="E10" s="7"/>
      <c r="F10" s="7"/>
      <c r="G10" s="7">
        <v>261.45</v>
      </c>
      <c r="H10" s="7"/>
      <c r="I10" s="7"/>
      <c r="J10" s="7"/>
      <c r="K10" s="7"/>
      <c r="L10" s="7"/>
      <c r="M10" s="7"/>
      <c r="N10" s="7"/>
      <c r="O10" s="7"/>
      <c r="P10" s="7"/>
    </row>
    <row r="11" spans="1:16" ht="18" customHeight="1" x14ac:dyDescent="0.25">
      <c r="A11" s="6" t="s">
        <v>34</v>
      </c>
      <c r="B11" s="12">
        <v>165.22</v>
      </c>
      <c r="C11" s="7">
        <v>250</v>
      </c>
      <c r="D11" s="7"/>
      <c r="E11" s="7"/>
      <c r="F11" s="7"/>
      <c r="G11" s="7">
        <v>165.22</v>
      </c>
      <c r="H11" s="7"/>
      <c r="I11" s="7"/>
      <c r="J11" s="7"/>
      <c r="K11" s="7"/>
      <c r="L11" s="7"/>
      <c r="M11" s="7"/>
      <c r="N11" s="7"/>
      <c r="O11" s="7"/>
      <c r="P11" s="7"/>
    </row>
    <row r="12" spans="1:16" ht="18" customHeight="1" x14ac:dyDescent="0.25">
      <c r="A12" s="6" t="s">
        <v>30</v>
      </c>
      <c r="B12" s="12"/>
      <c r="C12" s="7">
        <v>250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18" customHeight="1" x14ac:dyDescent="0.25">
      <c r="A13" s="6" t="s">
        <v>24</v>
      </c>
      <c r="B13" s="12">
        <v>165.22</v>
      </c>
      <c r="C13" s="7">
        <v>500</v>
      </c>
      <c r="D13" s="7"/>
      <c r="E13" s="7"/>
      <c r="F13" s="7"/>
      <c r="G13" s="7">
        <v>165.22</v>
      </c>
      <c r="H13" s="7"/>
      <c r="I13" s="7"/>
      <c r="J13" s="7"/>
      <c r="K13" s="7"/>
      <c r="L13" s="7"/>
      <c r="M13" s="7"/>
      <c r="N13" s="7"/>
      <c r="O13" s="7"/>
      <c r="P13" s="7"/>
    </row>
    <row r="14" spans="1:16" ht="18" customHeight="1" x14ac:dyDescent="0.25">
      <c r="A14" s="6" t="s">
        <v>32</v>
      </c>
      <c r="B14" s="12">
        <v>495.66</v>
      </c>
      <c r="C14" s="7">
        <v>1250</v>
      </c>
      <c r="D14" s="7"/>
      <c r="E14" s="7"/>
      <c r="F14" s="7"/>
      <c r="G14" s="7">
        <v>495.66</v>
      </c>
      <c r="H14" s="7"/>
      <c r="I14" s="7"/>
      <c r="J14" s="7"/>
      <c r="K14" s="7"/>
      <c r="L14" s="7"/>
      <c r="M14" s="7"/>
      <c r="N14" s="7"/>
      <c r="O14" s="7"/>
      <c r="P14" s="7"/>
    </row>
    <row r="15" spans="1:16" ht="18" customHeight="1" x14ac:dyDescent="0.25">
      <c r="A15" s="6" t="s">
        <v>37</v>
      </c>
      <c r="B15" s="12">
        <v>165.22</v>
      </c>
      <c r="C15" s="7">
        <v>250</v>
      </c>
      <c r="D15" s="7"/>
      <c r="E15" s="7"/>
      <c r="F15" s="7"/>
      <c r="G15" s="7">
        <v>165.22</v>
      </c>
      <c r="H15" s="7"/>
      <c r="I15" s="7"/>
      <c r="J15" s="7"/>
      <c r="K15" s="7"/>
      <c r="L15" s="7"/>
      <c r="M15" s="7"/>
      <c r="N15" s="7"/>
      <c r="O15" s="7"/>
      <c r="P15" s="7"/>
    </row>
    <row r="16" spans="1:16" ht="18" customHeight="1" x14ac:dyDescent="0.25">
      <c r="A16" s="6" t="s">
        <v>38</v>
      </c>
      <c r="B16" s="12"/>
      <c r="C16" s="7">
        <v>2000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7" ht="18" customHeight="1" x14ac:dyDescent="0.25">
      <c r="A17" s="6" t="s">
        <v>39</v>
      </c>
      <c r="B17" s="12"/>
      <c r="C17" s="7">
        <v>500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ht="18" customHeight="1" x14ac:dyDescent="0.25">
      <c r="A18" s="6" t="s">
        <v>15</v>
      </c>
      <c r="B18" s="12">
        <v>145.01</v>
      </c>
      <c r="C18" s="7">
        <v>250</v>
      </c>
      <c r="D18" s="7"/>
      <c r="E18" s="7"/>
      <c r="F18" s="7">
        <v>20</v>
      </c>
      <c r="G18" s="7">
        <v>125.01</v>
      </c>
      <c r="H18" s="7"/>
      <c r="I18" s="7"/>
      <c r="J18" s="7"/>
      <c r="K18" s="7"/>
      <c r="L18" s="7"/>
      <c r="M18" s="7"/>
      <c r="N18" s="7"/>
      <c r="O18" s="7"/>
      <c r="P18" s="7">
        <f>SUM(F18:O18)</f>
        <v>145.01</v>
      </c>
      <c r="Q18" s="59"/>
    </row>
    <row r="19" spans="1:17" ht="18" customHeight="1" x14ac:dyDescent="0.25">
      <c r="A19" s="6" t="s">
        <v>40</v>
      </c>
      <c r="B19" s="12"/>
      <c r="C19" s="7">
        <v>150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ht="30" x14ac:dyDescent="0.25">
      <c r="A20" s="10" t="s">
        <v>28</v>
      </c>
      <c r="B20" s="12">
        <v>400</v>
      </c>
      <c r="C20" s="7">
        <v>400</v>
      </c>
      <c r="D20" s="7"/>
      <c r="E20" s="7"/>
      <c r="F20" s="7"/>
      <c r="G20" s="7">
        <v>400</v>
      </c>
      <c r="H20" s="7"/>
      <c r="I20" s="7"/>
      <c r="J20" s="7"/>
      <c r="K20" s="7"/>
      <c r="L20" s="7"/>
      <c r="M20" s="7"/>
      <c r="N20" s="7"/>
      <c r="O20" s="7"/>
      <c r="P20" s="7"/>
    </row>
    <row r="21" spans="1:17" ht="18" customHeight="1" x14ac:dyDescent="0.25">
      <c r="A21" s="6" t="s">
        <v>29</v>
      </c>
      <c r="B21" s="12"/>
      <c r="C21" s="7">
        <v>1000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ht="18" customHeight="1" thickBot="1" x14ac:dyDescent="0.3">
      <c r="A22" s="9" t="s">
        <v>21</v>
      </c>
      <c r="B22" s="35">
        <v>1250</v>
      </c>
      <c r="C22" s="36">
        <v>1000</v>
      </c>
      <c r="D22" s="36"/>
      <c r="E22" s="36">
        <v>250</v>
      </c>
      <c r="F22" s="36">
        <v>1000</v>
      </c>
      <c r="G22" s="36"/>
      <c r="H22" s="36"/>
      <c r="I22" s="36"/>
      <c r="J22" s="36"/>
      <c r="K22" s="36"/>
      <c r="L22" s="36"/>
      <c r="M22" s="36"/>
      <c r="N22" s="36"/>
      <c r="O22" s="36"/>
      <c r="P22" s="36">
        <f>SUM(E22:O22)</f>
        <v>1250</v>
      </c>
    </row>
    <row r="23" spans="1:17" ht="18" customHeight="1" thickTop="1" x14ac:dyDescent="0.25">
      <c r="A23" s="33"/>
      <c r="B23" s="34"/>
      <c r="C23" s="32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7" ht="18" customHeight="1" x14ac:dyDescent="0.25">
      <c r="A24" s="6"/>
      <c r="B24" s="12">
        <f>SUM(B6:B23)</f>
        <v>4916.2199999999993</v>
      </c>
      <c r="C24" s="7">
        <f>SUM(C6:C23)</f>
        <v>11490</v>
      </c>
      <c r="D24" s="21">
        <f>SUM(D5:D23)</f>
        <v>100.82</v>
      </c>
      <c r="E24" s="21">
        <f t="shared" ref="E24:O24" si="0">SUM(E5:E23)</f>
        <v>337.71</v>
      </c>
      <c r="F24" s="21">
        <f t="shared" si="0"/>
        <v>1020</v>
      </c>
      <c r="G24" s="21">
        <f t="shared" si="0"/>
        <v>2968.7400000000002</v>
      </c>
      <c r="H24" s="21">
        <f t="shared" si="0"/>
        <v>0</v>
      </c>
      <c r="I24" s="21">
        <f t="shared" si="0"/>
        <v>45.21</v>
      </c>
      <c r="J24" s="21">
        <f t="shared" si="0"/>
        <v>0</v>
      </c>
      <c r="K24" s="21">
        <f t="shared" si="0"/>
        <v>121.21</v>
      </c>
      <c r="L24" s="21">
        <f t="shared" si="0"/>
        <v>12.32</v>
      </c>
      <c r="M24" s="21">
        <f t="shared" si="0"/>
        <v>153.35</v>
      </c>
      <c r="N24" s="21">
        <f t="shared" si="0"/>
        <v>112.47</v>
      </c>
      <c r="O24" s="21">
        <f t="shared" si="0"/>
        <v>44.39</v>
      </c>
      <c r="P24" s="21">
        <f>SUM(D24:O24)</f>
        <v>4916.2200000000012</v>
      </c>
    </row>
    <row r="25" spans="1:17" ht="24" thickBot="1" x14ac:dyDescent="0.4">
      <c r="A25" s="9"/>
      <c r="B25" s="29"/>
      <c r="C25" s="11">
        <f>C24-P24</f>
        <v>6573.7799999999988</v>
      </c>
      <c r="D25" s="11"/>
      <c r="E25" s="30"/>
      <c r="F25" s="30"/>
      <c r="G25" s="30"/>
      <c r="H25" s="30"/>
      <c r="I25" s="31" t="s">
        <v>17</v>
      </c>
      <c r="J25" s="30"/>
      <c r="K25" s="30"/>
      <c r="L25" s="30"/>
      <c r="M25" s="30"/>
      <c r="N25" s="30"/>
      <c r="O25" s="30"/>
      <c r="P25" s="22"/>
    </row>
    <row r="26" spans="1:17" ht="20.100000000000001" customHeight="1" thickTop="1" x14ac:dyDescent="0.25">
      <c r="A26" s="6" t="s">
        <v>19</v>
      </c>
      <c r="B26" s="12">
        <v>6045</v>
      </c>
      <c r="C26" s="7">
        <v>7680</v>
      </c>
      <c r="D26" s="7">
        <v>5</v>
      </c>
      <c r="E26" s="7">
        <v>0</v>
      </c>
      <c r="F26" s="7"/>
      <c r="G26" s="7">
        <f>D26*E26</f>
        <v>0</v>
      </c>
      <c r="H26" s="32" t="s">
        <v>42</v>
      </c>
      <c r="I26" s="7"/>
      <c r="J26" s="7"/>
      <c r="K26" s="62">
        <f>6045/5</f>
        <v>1209</v>
      </c>
      <c r="L26" s="7"/>
      <c r="M26" s="7"/>
      <c r="N26" s="7"/>
      <c r="O26" s="7"/>
      <c r="P26" s="7">
        <v>7680</v>
      </c>
    </row>
    <row r="27" spans="1:17" ht="20.100000000000001" customHeight="1" x14ac:dyDescent="0.25">
      <c r="A27" s="6" t="s">
        <v>18</v>
      </c>
      <c r="B27" s="12">
        <v>1260</v>
      </c>
      <c r="C27" s="7">
        <v>1600</v>
      </c>
      <c r="D27" s="7">
        <v>10</v>
      </c>
      <c r="E27" s="7">
        <v>0</v>
      </c>
      <c r="F27" s="7"/>
      <c r="G27" s="7">
        <f>D27*E27</f>
        <v>0</v>
      </c>
      <c r="H27" s="7" t="s">
        <v>43</v>
      </c>
      <c r="I27" s="7"/>
      <c r="J27" s="7"/>
      <c r="K27" s="62">
        <f>1260/10</f>
        <v>126</v>
      </c>
      <c r="L27" s="7"/>
      <c r="M27" s="7"/>
      <c r="N27" s="7"/>
      <c r="O27" s="7"/>
      <c r="P27" s="7">
        <v>1600</v>
      </c>
    </row>
    <row r="28" spans="1:17" ht="20.100000000000001" customHeight="1" x14ac:dyDescent="0.25">
      <c r="A28" s="6" t="s">
        <v>20</v>
      </c>
      <c r="B28" s="12">
        <v>423.97</v>
      </c>
      <c r="C28" s="7">
        <v>250</v>
      </c>
      <c r="D28" s="7">
        <v>25</v>
      </c>
      <c r="E28" s="7">
        <v>0</v>
      </c>
      <c r="F28" s="7"/>
      <c r="G28" s="7">
        <f>D28*E28</f>
        <v>0</v>
      </c>
      <c r="H28" s="7" t="s">
        <v>44</v>
      </c>
      <c r="I28" s="7"/>
      <c r="J28" s="7"/>
      <c r="K28" s="62">
        <f>425/25</f>
        <v>17</v>
      </c>
      <c r="L28" s="7"/>
      <c r="M28" s="7"/>
      <c r="N28" s="7"/>
      <c r="O28" s="7"/>
      <c r="P28" s="7">
        <v>250</v>
      </c>
    </row>
    <row r="29" spans="1:17" ht="20.100000000000001" customHeight="1" x14ac:dyDescent="0.25">
      <c r="A29" s="6" t="s">
        <v>21</v>
      </c>
      <c r="B29" s="12"/>
      <c r="C29" s="7">
        <v>500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20.100000000000001" customHeight="1" x14ac:dyDescent="0.25">
      <c r="A30" s="60" t="s">
        <v>45</v>
      </c>
      <c r="B30" s="61">
        <v>1130</v>
      </c>
      <c r="C30" s="21">
        <v>210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7" ht="20.100000000000001" customHeight="1" x14ac:dyDescent="0.25">
      <c r="A31" s="60" t="s">
        <v>46</v>
      </c>
      <c r="B31" s="6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7" ht="20.100000000000001" customHeight="1" thickBot="1" x14ac:dyDescent="0.3">
      <c r="A32" s="9" t="s">
        <v>22</v>
      </c>
      <c r="B32" s="35">
        <v>12434.39</v>
      </c>
      <c r="C32" s="36">
        <v>7843.37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>
        <v>7843.37</v>
      </c>
    </row>
    <row r="33" spans="1:16" ht="20.100000000000001" customHeight="1" thickTop="1" x14ac:dyDescent="0.25">
      <c r="A33" s="33"/>
      <c r="B33" s="34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20.100000000000001" customHeight="1" x14ac:dyDescent="0.25">
      <c r="A34" s="6"/>
      <c r="B34" s="12">
        <f>SUM(B26:B33)</f>
        <v>21293.360000000001</v>
      </c>
      <c r="C34" s="7">
        <f>SUM(C26:C33)</f>
        <v>18083.37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>
        <f>SUM(P26:P33)</f>
        <v>17373.37</v>
      </c>
    </row>
  </sheetData>
  <phoneticPr fontId="0" type="noConversion"/>
  <pageMargins left="0.45" right="0.2" top="0.75" bottom="0.75" header="0.3" footer="0.3"/>
  <pageSetup paperSize="5" scale="70" orientation="landscape" horizontalDpi="300" verticalDpi="300"/>
  <headerFooter>
    <oddFooter>&amp;L&amp;F&amp;C&amp;"Calibri,Bold"&amp;14CONFIDENTIAL&amp;R&amp;D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2"/>
  <sheetViews>
    <sheetView topLeftCell="A5" zoomScale="75" workbookViewId="0">
      <selection activeCell="B9" sqref="B9"/>
    </sheetView>
  </sheetViews>
  <sheetFormatPr defaultColWidth="8.85546875" defaultRowHeight="15" x14ac:dyDescent="0.25"/>
  <cols>
    <col min="1" max="1" width="19.140625" customWidth="1"/>
    <col min="2" max="2" width="16.42578125" style="41" customWidth="1"/>
    <col min="3" max="3" width="16" style="42" customWidth="1"/>
    <col min="4" max="4" width="9.140625" style="42" customWidth="1"/>
    <col min="5" max="5" width="12.7109375" style="42" customWidth="1"/>
    <col min="6" max="6" width="15" style="42" customWidth="1"/>
    <col min="7" max="7" width="8.7109375" style="42" customWidth="1"/>
    <col min="8" max="8" width="13.42578125" style="42" customWidth="1"/>
    <col min="9" max="11" width="8.7109375" style="42" customWidth="1"/>
    <col min="12" max="12" width="10.85546875" style="42" bestFit="1" customWidth="1"/>
    <col min="13" max="13" width="9.140625" style="42" customWidth="1"/>
    <col min="14" max="15" width="10.42578125" style="42" bestFit="1" customWidth="1"/>
    <col min="16" max="16" width="14.85546875" style="42" customWidth="1"/>
  </cols>
  <sheetData>
    <row r="1" spans="1:16" ht="26.25" x14ac:dyDescent="0.4">
      <c r="A1" s="2"/>
      <c r="B1" s="38"/>
      <c r="C1" s="39"/>
      <c r="D1" s="39"/>
      <c r="E1" s="39"/>
      <c r="F1" s="39"/>
      <c r="G1" s="39"/>
      <c r="H1" s="39"/>
      <c r="I1" s="24" t="s">
        <v>0</v>
      </c>
      <c r="J1" s="39"/>
      <c r="K1" s="39"/>
      <c r="L1" s="39"/>
      <c r="M1" s="39"/>
      <c r="N1" s="39"/>
      <c r="O1" s="39"/>
      <c r="P1" s="40"/>
    </row>
    <row r="2" spans="1:16" ht="23.25" x14ac:dyDescent="0.35">
      <c r="A2" s="4"/>
      <c r="I2" s="26" t="s">
        <v>1</v>
      </c>
      <c r="P2" s="43"/>
    </row>
    <row r="3" spans="1:16" ht="24" thickBot="1" x14ac:dyDescent="0.4">
      <c r="A3" s="3"/>
      <c r="B3" s="44"/>
      <c r="C3" s="45"/>
      <c r="D3" s="45"/>
      <c r="E3" s="45"/>
      <c r="F3" s="45"/>
      <c r="G3" s="45"/>
      <c r="H3" s="45"/>
      <c r="I3" s="28" t="s">
        <v>16</v>
      </c>
      <c r="J3" s="45"/>
      <c r="K3" s="45"/>
      <c r="L3" s="45"/>
      <c r="M3" s="45"/>
      <c r="N3" s="45"/>
      <c r="O3" s="45"/>
      <c r="P3" s="46"/>
    </row>
    <row r="4" spans="1:16" s="1" customFormat="1" ht="33" thickTop="1" x14ac:dyDescent="0.3">
      <c r="A4" s="8"/>
      <c r="B4" s="16" t="s">
        <v>27</v>
      </c>
      <c r="C4" s="16" t="s">
        <v>26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5" t="s">
        <v>13</v>
      </c>
      <c r="P4" s="20" t="s">
        <v>23</v>
      </c>
    </row>
    <row r="5" spans="1:16" x14ac:dyDescent="0.25">
      <c r="A5" s="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30" x14ac:dyDescent="0.25">
      <c r="A6" s="10" t="s">
        <v>14</v>
      </c>
      <c r="B6" s="47">
        <v>678.31</v>
      </c>
      <c r="C6" s="47">
        <v>1440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>
        <v>1400</v>
      </c>
    </row>
    <row r="7" spans="1:16" ht="18" customHeight="1" x14ac:dyDescent="0.25">
      <c r="A7" s="6" t="s">
        <v>25</v>
      </c>
      <c r="B7" s="47">
        <v>1000</v>
      </c>
      <c r="C7" s="48">
        <v>1000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>
        <v>1000</v>
      </c>
    </row>
    <row r="8" spans="1:16" ht="18" customHeight="1" x14ac:dyDescent="0.25">
      <c r="A8" s="6" t="s">
        <v>33</v>
      </c>
      <c r="B8" s="47" t="s">
        <v>31</v>
      </c>
      <c r="C8" s="48">
        <v>250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>
        <v>250</v>
      </c>
    </row>
    <row r="9" spans="1:16" ht="18" customHeight="1" x14ac:dyDescent="0.25">
      <c r="A9" s="6" t="s">
        <v>35</v>
      </c>
      <c r="B9" s="47" t="s">
        <v>31</v>
      </c>
      <c r="C9" s="48">
        <v>500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>
        <v>500</v>
      </c>
    </row>
    <row r="10" spans="1:16" ht="18" customHeight="1" x14ac:dyDescent="0.25">
      <c r="A10" s="6" t="s">
        <v>36</v>
      </c>
      <c r="B10" s="47" t="s">
        <v>31</v>
      </c>
      <c r="C10" s="48">
        <v>500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>
        <v>500</v>
      </c>
    </row>
    <row r="11" spans="1:16" ht="18" customHeight="1" x14ac:dyDescent="0.25">
      <c r="A11" s="6" t="s">
        <v>34</v>
      </c>
      <c r="B11" s="47" t="s">
        <v>31</v>
      </c>
      <c r="C11" s="48">
        <v>250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>
        <v>250</v>
      </c>
    </row>
    <row r="12" spans="1:16" ht="18" customHeight="1" x14ac:dyDescent="0.25">
      <c r="A12" s="6" t="s">
        <v>30</v>
      </c>
      <c r="B12" s="47" t="s">
        <v>31</v>
      </c>
      <c r="C12" s="48">
        <v>250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>
        <v>250</v>
      </c>
    </row>
    <row r="13" spans="1:16" ht="18" customHeight="1" x14ac:dyDescent="0.25">
      <c r="A13" s="6" t="s">
        <v>24</v>
      </c>
      <c r="B13" s="47" t="s">
        <v>31</v>
      </c>
      <c r="C13" s="48">
        <v>500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>
        <v>500</v>
      </c>
    </row>
    <row r="14" spans="1:16" ht="18" customHeight="1" x14ac:dyDescent="0.25">
      <c r="A14" s="6" t="s">
        <v>32</v>
      </c>
      <c r="B14" s="47" t="s">
        <v>31</v>
      </c>
      <c r="C14" s="48">
        <v>1250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>
        <v>1250</v>
      </c>
    </row>
    <row r="15" spans="1:16" ht="18" customHeight="1" x14ac:dyDescent="0.25">
      <c r="A15" s="6" t="s">
        <v>37</v>
      </c>
      <c r="B15" s="47" t="s">
        <v>31</v>
      </c>
      <c r="C15" s="48">
        <v>250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>
        <v>250</v>
      </c>
    </row>
    <row r="16" spans="1:16" ht="18" customHeight="1" x14ac:dyDescent="0.25">
      <c r="A16" s="6" t="s">
        <v>38</v>
      </c>
      <c r="B16" s="47">
        <v>2000</v>
      </c>
      <c r="C16" s="48">
        <v>2000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>
        <v>2000</v>
      </c>
    </row>
    <row r="17" spans="1:16" ht="18" customHeight="1" x14ac:dyDescent="0.25">
      <c r="A17" s="6" t="s">
        <v>39</v>
      </c>
      <c r="B17" s="47" t="s">
        <v>31</v>
      </c>
      <c r="C17" s="48">
        <v>500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>
        <v>500</v>
      </c>
    </row>
    <row r="18" spans="1:16" ht="18" customHeight="1" x14ac:dyDescent="0.25">
      <c r="A18" s="6" t="s">
        <v>15</v>
      </c>
      <c r="B18" s="47">
        <v>94.75</v>
      </c>
      <c r="C18" s="48">
        <v>250</v>
      </c>
      <c r="D18" s="48"/>
      <c r="E18" s="48"/>
      <c r="F18" s="48">
        <v>20</v>
      </c>
      <c r="G18" s="48">
        <v>41.01</v>
      </c>
      <c r="H18" s="48"/>
      <c r="I18" s="48"/>
      <c r="J18" s="48"/>
      <c r="K18" s="48"/>
      <c r="L18" s="48"/>
      <c r="M18" s="48"/>
      <c r="N18" s="48"/>
      <c r="O18" s="48"/>
      <c r="P18" s="48">
        <v>250</v>
      </c>
    </row>
    <row r="19" spans="1:16" ht="18" customHeight="1" x14ac:dyDescent="0.25">
      <c r="A19" s="6" t="s">
        <v>40</v>
      </c>
      <c r="B19" s="47" t="s">
        <v>41</v>
      </c>
      <c r="C19" s="48">
        <v>150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>
        <v>150</v>
      </c>
    </row>
    <row r="20" spans="1:16" ht="30" x14ac:dyDescent="0.25">
      <c r="A20" s="10" t="s">
        <v>28</v>
      </c>
      <c r="B20" s="47">
        <v>488.16</v>
      </c>
      <c r="C20" s="48">
        <v>400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>
        <v>400</v>
      </c>
    </row>
    <row r="21" spans="1:16" ht="18" customHeight="1" x14ac:dyDescent="0.25">
      <c r="A21" s="6" t="s">
        <v>29</v>
      </c>
      <c r="B21" s="47">
        <v>36</v>
      </c>
      <c r="C21" s="48">
        <v>1000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>
        <v>1000</v>
      </c>
    </row>
    <row r="22" spans="1:16" ht="18" customHeight="1" thickBot="1" x14ac:dyDescent="0.3">
      <c r="A22" s="9" t="s">
        <v>21</v>
      </c>
      <c r="B22" s="49">
        <v>60</v>
      </c>
      <c r="C22" s="50">
        <v>1000</v>
      </c>
      <c r="D22" s="50"/>
      <c r="E22" s="50">
        <v>250</v>
      </c>
      <c r="F22" s="50">
        <v>1000</v>
      </c>
      <c r="G22" s="50"/>
      <c r="H22" s="50"/>
      <c r="I22" s="50"/>
      <c r="J22" s="50"/>
      <c r="K22" s="50"/>
      <c r="L22" s="50"/>
      <c r="M22" s="50"/>
      <c r="N22" s="50"/>
      <c r="O22" s="50"/>
      <c r="P22" s="50">
        <v>1000</v>
      </c>
    </row>
    <row r="23" spans="1:16" ht="18" customHeight="1" thickTop="1" x14ac:dyDescent="0.25">
      <c r="A23" s="33"/>
      <c r="B23" s="51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16" ht="18" customHeight="1" x14ac:dyDescent="0.25">
      <c r="A24" s="6"/>
      <c r="B24" s="47">
        <f>SUM(B6:B23)</f>
        <v>4357.22</v>
      </c>
      <c r="C24" s="48">
        <f>SUM(C6:C23)</f>
        <v>11490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>
        <f>SUM(P6:P23)</f>
        <v>11450</v>
      </c>
    </row>
    <row r="25" spans="1:16" ht="24" thickBot="1" x14ac:dyDescent="0.4">
      <c r="A25" s="9"/>
      <c r="B25" s="55"/>
      <c r="C25" s="56"/>
      <c r="D25" s="56"/>
      <c r="E25" s="57"/>
      <c r="F25" s="57"/>
      <c r="G25" s="57"/>
      <c r="H25" s="57"/>
      <c r="I25" s="31" t="s">
        <v>17</v>
      </c>
      <c r="J25" s="57"/>
      <c r="K25" s="57"/>
      <c r="L25" s="57"/>
      <c r="M25" s="57"/>
      <c r="N25" s="57"/>
      <c r="O25" s="57"/>
      <c r="P25" s="58"/>
    </row>
    <row r="26" spans="1:16" ht="20.100000000000001" customHeight="1" thickTop="1" x14ac:dyDescent="0.25">
      <c r="A26" s="6" t="s">
        <v>19</v>
      </c>
      <c r="B26" s="47">
        <v>3810</v>
      </c>
      <c r="C26" s="48">
        <v>7680</v>
      </c>
      <c r="D26" s="48">
        <v>5</v>
      </c>
      <c r="E26" s="48">
        <v>0</v>
      </c>
      <c r="F26" s="48"/>
      <c r="G26" s="48">
        <f>D26*E26</f>
        <v>0</v>
      </c>
      <c r="H26" s="52" t="s">
        <v>42</v>
      </c>
      <c r="I26" s="48"/>
      <c r="J26" s="48"/>
      <c r="K26" s="48"/>
      <c r="L26" s="48"/>
      <c r="M26" s="48"/>
      <c r="N26" s="48"/>
      <c r="O26" s="48"/>
      <c r="P26" s="48">
        <v>7680</v>
      </c>
    </row>
    <row r="27" spans="1:16" ht="20.100000000000001" customHeight="1" x14ac:dyDescent="0.25">
      <c r="A27" s="6" t="s">
        <v>18</v>
      </c>
      <c r="B27" s="47">
        <v>950</v>
      </c>
      <c r="C27" s="48">
        <v>1600</v>
      </c>
      <c r="D27" s="48">
        <v>10</v>
      </c>
      <c r="E27" s="48">
        <v>0</v>
      </c>
      <c r="F27" s="48"/>
      <c r="G27" s="48">
        <f>D27*E27</f>
        <v>0</v>
      </c>
      <c r="H27" s="48" t="s">
        <v>43</v>
      </c>
      <c r="I27" s="48"/>
      <c r="J27" s="48"/>
      <c r="K27" s="48"/>
      <c r="L27" s="48"/>
      <c r="M27" s="48"/>
      <c r="N27" s="48"/>
      <c r="O27" s="48"/>
      <c r="P27" s="48">
        <v>1600</v>
      </c>
    </row>
    <row r="28" spans="1:16" ht="20.100000000000001" customHeight="1" x14ac:dyDescent="0.25">
      <c r="A28" s="6" t="s">
        <v>20</v>
      </c>
      <c r="B28" s="47">
        <v>75</v>
      </c>
      <c r="C28" s="48">
        <v>250</v>
      </c>
      <c r="D28" s="48">
        <v>25</v>
      </c>
      <c r="E28" s="48">
        <v>0</v>
      </c>
      <c r="F28" s="48"/>
      <c r="G28" s="48">
        <f>D28*E28</f>
        <v>0</v>
      </c>
      <c r="H28" s="48" t="s">
        <v>44</v>
      </c>
      <c r="I28" s="48"/>
      <c r="J28" s="48"/>
      <c r="K28" s="48"/>
      <c r="L28" s="48"/>
      <c r="M28" s="48"/>
      <c r="N28" s="48"/>
      <c r="O28" s="48"/>
      <c r="P28" s="48">
        <v>250</v>
      </c>
    </row>
    <row r="29" spans="1:16" ht="20.100000000000001" customHeight="1" x14ac:dyDescent="0.25">
      <c r="A29" s="6" t="s">
        <v>21</v>
      </c>
      <c r="B29" s="47"/>
      <c r="C29" s="48">
        <v>500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ht="20.100000000000001" customHeight="1" thickBot="1" x14ac:dyDescent="0.3">
      <c r="A30" s="9" t="s">
        <v>22</v>
      </c>
      <c r="B30" s="49">
        <v>7587.13</v>
      </c>
      <c r="C30" s="50">
        <v>7843.37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>
        <v>7843.37</v>
      </c>
    </row>
    <row r="31" spans="1:16" ht="20.100000000000001" customHeight="1" thickTop="1" x14ac:dyDescent="0.25">
      <c r="A31" s="33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20.100000000000001" customHeight="1" x14ac:dyDescent="0.25">
      <c r="A32" s="6"/>
      <c r="B32" s="47">
        <f>SUM(B26:B31)</f>
        <v>12422.130000000001</v>
      </c>
      <c r="C32" s="48">
        <f>SUM(C26:C31)</f>
        <v>17873.37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>
        <f>SUM(P26:P31)</f>
        <v>17373.37</v>
      </c>
    </row>
  </sheetData>
  <phoneticPr fontId="0" type="noConversion"/>
  <pageMargins left="0.45" right="0.2" top="0.75" bottom="0.75" header="0.3" footer="0.3"/>
  <pageSetup paperSize="5" scale="70" orientation="landscape" horizontalDpi="300" verticalDpi="300"/>
  <headerFooter alignWithMargins="0">
    <oddFooter>&amp;L&amp;F&amp;C&amp;"Calibri,Bold"&amp;14CONFIDENTIAL&amp;R&amp;D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18C7-3A25-4B59-8AC6-53988ED9A19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832-1273-489E-AFC7-E257E047F150}">
  <dimension ref="A1:R52"/>
  <sheetViews>
    <sheetView workbookViewId="0">
      <pane ySplit="1" topLeftCell="A20" activePane="bottomLeft" state="frozen"/>
      <selection activeCell="B1" sqref="B1"/>
      <selection pane="bottomLeft" activeCell="N6" sqref="N6"/>
    </sheetView>
  </sheetViews>
  <sheetFormatPr defaultRowHeight="15" x14ac:dyDescent="0.25"/>
  <cols>
    <col min="1" max="1" width="25" bestFit="1" customWidth="1"/>
    <col min="2" max="2" width="9.85546875" bestFit="1" customWidth="1"/>
    <col min="3" max="3" width="9.7109375" customWidth="1"/>
    <col min="4" max="4" width="9.5703125" bestFit="1" customWidth="1"/>
    <col min="5" max="5" width="10.42578125" customWidth="1"/>
    <col min="6" max="6" width="9.85546875" bestFit="1" customWidth="1"/>
    <col min="7" max="7" width="9.5703125" bestFit="1" customWidth="1"/>
    <col min="8" max="10" width="9.85546875" bestFit="1" customWidth="1"/>
    <col min="13" max="13" width="9.5703125" bestFit="1" customWidth="1"/>
    <col min="14" max="14" width="5.85546875" bestFit="1" customWidth="1"/>
    <col min="15" max="15" width="10.7109375" bestFit="1" customWidth="1"/>
    <col min="16" max="16" width="12.28515625" bestFit="1" customWidth="1"/>
    <col min="17" max="18" width="10.5703125" bestFit="1" customWidth="1"/>
  </cols>
  <sheetData>
    <row r="1" spans="1:18" ht="24.75" x14ac:dyDescent="0.25">
      <c r="A1" s="132"/>
      <c r="B1" s="133" t="s">
        <v>148</v>
      </c>
      <c r="C1" s="134" t="s">
        <v>53</v>
      </c>
      <c r="D1" s="134" t="s">
        <v>7</v>
      </c>
      <c r="E1" s="134" t="s">
        <v>8</v>
      </c>
      <c r="F1" s="134" t="s">
        <v>9</v>
      </c>
      <c r="G1" s="134" t="s">
        <v>54</v>
      </c>
      <c r="H1" s="134" t="s">
        <v>55</v>
      </c>
      <c r="I1" s="134" t="s">
        <v>56</v>
      </c>
      <c r="J1" s="134" t="s">
        <v>57</v>
      </c>
      <c r="K1" s="134" t="s">
        <v>58</v>
      </c>
      <c r="L1" s="134" t="s">
        <v>59</v>
      </c>
      <c r="M1" s="134" t="s">
        <v>4</v>
      </c>
      <c r="N1" s="134" t="s">
        <v>5</v>
      </c>
      <c r="O1" s="70" t="s">
        <v>23</v>
      </c>
      <c r="P1" s="6" t="s">
        <v>84</v>
      </c>
    </row>
    <row r="2" spans="1:18" ht="24.75" x14ac:dyDescent="0.25">
      <c r="A2" s="177" t="s">
        <v>85</v>
      </c>
      <c r="B2" s="79">
        <v>135</v>
      </c>
      <c r="C2" s="75">
        <v>10</v>
      </c>
      <c r="D2" s="75">
        <v>10</v>
      </c>
      <c r="E2" s="75">
        <v>10</v>
      </c>
      <c r="F2" s="75">
        <v>10</v>
      </c>
      <c r="G2" s="75">
        <v>10</v>
      </c>
      <c r="H2" s="75">
        <v>10</v>
      </c>
      <c r="I2" s="75">
        <v>10</v>
      </c>
      <c r="J2" s="75">
        <v>10</v>
      </c>
      <c r="K2" s="75">
        <v>10</v>
      </c>
      <c r="L2" s="75">
        <v>10</v>
      </c>
      <c r="M2" s="75"/>
      <c r="N2" s="75"/>
      <c r="O2" s="75">
        <f>SUM(C2:N2)</f>
        <v>100</v>
      </c>
      <c r="P2" s="136">
        <f>SUM(B2-O2)</f>
        <v>35</v>
      </c>
    </row>
    <row r="3" spans="1:18" x14ac:dyDescent="0.25">
      <c r="A3" s="100" t="s">
        <v>25</v>
      </c>
      <c r="B3" s="79">
        <v>2000</v>
      </c>
      <c r="C3" s="147">
        <v>2000</v>
      </c>
      <c r="D3" s="70"/>
      <c r="E3" s="70">
        <v>470.57</v>
      </c>
      <c r="F3" s="70">
        <v>72</v>
      </c>
      <c r="G3" s="70"/>
      <c r="H3" s="70">
        <v>451.26</v>
      </c>
      <c r="I3" s="70"/>
      <c r="J3" s="70">
        <v>183.96</v>
      </c>
      <c r="K3" s="70"/>
      <c r="L3" s="70"/>
      <c r="M3" s="70"/>
      <c r="N3" s="75"/>
      <c r="O3" s="75">
        <f t="shared" ref="O3:O34" si="0">SUM(C3:N3)</f>
        <v>3177.79</v>
      </c>
      <c r="P3" s="136">
        <f>SUM(B3-O3+2000)</f>
        <v>822.21</v>
      </c>
      <c r="R3" s="59"/>
    </row>
    <row r="4" spans="1:18" x14ac:dyDescent="0.25">
      <c r="A4" s="100" t="s">
        <v>108</v>
      </c>
      <c r="B4" s="79">
        <v>1500</v>
      </c>
      <c r="C4" s="70">
        <v>658.96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5"/>
      <c r="O4" s="75">
        <f t="shared" si="0"/>
        <v>658.96</v>
      </c>
      <c r="P4" s="136">
        <f>SUM(B4-O4+658.96)</f>
        <v>1500</v>
      </c>
    </row>
    <row r="5" spans="1:18" x14ac:dyDescent="0.25">
      <c r="A5" s="100" t="s">
        <v>109</v>
      </c>
      <c r="B5" s="79">
        <v>250</v>
      </c>
      <c r="C5" s="70">
        <v>250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5"/>
      <c r="O5" s="75">
        <f t="shared" si="0"/>
        <v>250</v>
      </c>
      <c r="P5" s="136">
        <f>SUM(B5-O5+250)</f>
        <v>250</v>
      </c>
    </row>
    <row r="6" spans="1:18" x14ac:dyDescent="0.25">
      <c r="A6" s="100" t="s">
        <v>36</v>
      </c>
      <c r="B6" s="79">
        <v>816.83</v>
      </c>
      <c r="C6" s="70">
        <v>350</v>
      </c>
      <c r="D6" s="70"/>
      <c r="E6" s="70"/>
      <c r="F6" s="70"/>
      <c r="G6" s="70"/>
      <c r="H6" s="70"/>
      <c r="I6" s="70">
        <v>316.83</v>
      </c>
      <c r="J6" s="70"/>
      <c r="K6" s="70"/>
      <c r="L6" s="70"/>
      <c r="M6" s="70"/>
      <c r="N6" s="75"/>
      <c r="O6" s="75">
        <f t="shared" si="0"/>
        <v>666.82999999999993</v>
      </c>
      <c r="P6" s="136">
        <f>SUM(B6-O6+350)</f>
        <v>500.00000000000011</v>
      </c>
      <c r="Q6" s="59"/>
    </row>
    <row r="7" spans="1:18" x14ac:dyDescent="0.25">
      <c r="A7" s="100" t="s">
        <v>73</v>
      </c>
      <c r="B7" s="79">
        <v>350</v>
      </c>
      <c r="C7" s="70">
        <v>350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5"/>
      <c r="O7" s="75">
        <f t="shared" si="0"/>
        <v>350</v>
      </c>
      <c r="P7" s="136">
        <f>SUM(B7-O7+350)</f>
        <v>350</v>
      </c>
      <c r="Q7" s="59"/>
    </row>
    <row r="8" spans="1:18" x14ac:dyDescent="0.25">
      <c r="A8" s="100" t="s">
        <v>30</v>
      </c>
      <c r="B8" s="79">
        <v>250</v>
      </c>
      <c r="C8" s="70">
        <v>250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5"/>
      <c r="O8" s="75">
        <f t="shared" si="0"/>
        <v>250</v>
      </c>
      <c r="P8" s="136">
        <f>SUM(B8-O8+250)</f>
        <v>250</v>
      </c>
    </row>
    <row r="9" spans="1:18" x14ac:dyDescent="0.25">
      <c r="A9" s="100" t="s">
        <v>149</v>
      </c>
      <c r="B9" s="79">
        <v>300</v>
      </c>
      <c r="C9" s="70">
        <v>300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5"/>
      <c r="O9" s="75">
        <f t="shared" si="0"/>
        <v>300</v>
      </c>
      <c r="P9" s="136">
        <f>SUM(B9-O9+300)</f>
        <v>300</v>
      </c>
    </row>
    <row r="10" spans="1:18" x14ac:dyDescent="0.25">
      <c r="A10" s="100" t="s">
        <v>78</v>
      </c>
      <c r="B10" s="79">
        <v>500</v>
      </c>
      <c r="C10" s="70">
        <v>350</v>
      </c>
      <c r="D10" s="70"/>
      <c r="E10" s="70"/>
      <c r="F10" s="70"/>
      <c r="G10" s="70"/>
      <c r="H10" s="70"/>
      <c r="I10" s="70"/>
      <c r="J10" s="70"/>
      <c r="K10" s="70"/>
      <c r="L10" s="70"/>
      <c r="M10" s="70">
        <v>166.8</v>
      </c>
      <c r="N10" s="75"/>
      <c r="O10" s="75">
        <f t="shared" si="0"/>
        <v>516.79999999999995</v>
      </c>
      <c r="P10" s="136">
        <f t="shared" ref="P10:P15" si="1">SUM(B10-O10+350)</f>
        <v>333.20000000000005</v>
      </c>
      <c r="Q10" s="59"/>
    </row>
    <row r="11" spans="1:18" x14ac:dyDescent="0.25">
      <c r="A11" s="100" t="s">
        <v>79</v>
      </c>
      <c r="B11" s="79">
        <v>500</v>
      </c>
      <c r="C11" s="70">
        <v>350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5"/>
      <c r="O11" s="75">
        <f t="shared" si="0"/>
        <v>350</v>
      </c>
      <c r="P11" s="136">
        <f t="shared" si="1"/>
        <v>500</v>
      </c>
    </row>
    <row r="12" spans="1:18" x14ac:dyDescent="0.25">
      <c r="A12" s="100" t="s">
        <v>80</v>
      </c>
      <c r="B12" s="79">
        <v>500</v>
      </c>
      <c r="C12" s="70">
        <v>350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5"/>
      <c r="O12" s="75">
        <f t="shared" si="0"/>
        <v>350</v>
      </c>
      <c r="P12" s="136">
        <f t="shared" si="1"/>
        <v>500</v>
      </c>
    </row>
    <row r="13" spans="1:18" x14ac:dyDescent="0.25">
      <c r="A13" s="100" t="s">
        <v>115</v>
      </c>
      <c r="B13" s="79">
        <v>500</v>
      </c>
      <c r="C13" s="70">
        <v>350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5"/>
      <c r="O13" s="75">
        <f t="shared" si="0"/>
        <v>350</v>
      </c>
      <c r="P13" s="136">
        <f t="shared" si="1"/>
        <v>500</v>
      </c>
    </row>
    <row r="14" spans="1:18" x14ac:dyDescent="0.25">
      <c r="A14" s="100" t="s">
        <v>81</v>
      </c>
      <c r="B14" s="79">
        <v>500</v>
      </c>
      <c r="C14" s="70">
        <v>350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5"/>
      <c r="O14" s="75">
        <f t="shared" si="0"/>
        <v>350</v>
      </c>
      <c r="P14" s="136">
        <f t="shared" si="1"/>
        <v>500</v>
      </c>
    </row>
    <row r="15" spans="1:18" x14ac:dyDescent="0.25">
      <c r="A15" s="100" t="s">
        <v>82</v>
      </c>
      <c r="B15" s="79">
        <v>500</v>
      </c>
      <c r="C15" s="70">
        <v>500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5"/>
      <c r="O15" s="75">
        <f t="shared" si="0"/>
        <v>500</v>
      </c>
      <c r="P15" s="136">
        <f t="shared" si="1"/>
        <v>350</v>
      </c>
    </row>
    <row r="16" spans="1:18" x14ac:dyDescent="0.25">
      <c r="A16" s="100" t="s">
        <v>92</v>
      </c>
      <c r="B16" s="79">
        <v>500</v>
      </c>
      <c r="C16" s="70">
        <v>250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5"/>
      <c r="O16" s="75">
        <f t="shared" si="0"/>
        <v>250</v>
      </c>
      <c r="P16" s="136">
        <f>SUM(B16-O16+250)</f>
        <v>500</v>
      </c>
    </row>
    <row r="17" spans="1:16" x14ac:dyDescent="0.25">
      <c r="A17" s="100" t="s">
        <v>116</v>
      </c>
      <c r="B17" s="79">
        <v>250</v>
      </c>
      <c r="D17" s="70">
        <v>500</v>
      </c>
      <c r="E17" s="70"/>
      <c r="F17" s="70"/>
      <c r="G17" s="70"/>
      <c r="H17" s="70"/>
      <c r="I17" s="70"/>
      <c r="J17" s="70"/>
      <c r="K17" s="70"/>
      <c r="L17" s="70"/>
      <c r="M17" s="70"/>
      <c r="N17" s="75"/>
      <c r="O17" s="75">
        <f>SUM(D17:N17)</f>
        <v>500</v>
      </c>
      <c r="P17" s="136">
        <f>SUM(B17-O17+500)</f>
        <v>250</v>
      </c>
    </row>
    <row r="18" spans="1:16" x14ac:dyDescent="0.25">
      <c r="A18" s="100" t="s">
        <v>117</v>
      </c>
      <c r="B18" s="79">
        <v>500</v>
      </c>
      <c r="C18" s="70">
        <v>250</v>
      </c>
      <c r="D18" s="70"/>
      <c r="E18" s="70">
        <v>168</v>
      </c>
      <c r="F18" s="70"/>
      <c r="G18" s="70"/>
      <c r="H18" s="70"/>
      <c r="I18" s="70"/>
      <c r="J18" s="70"/>
      <c r="K18" s="70"/>
      <c r="L18" s="70"/>
      <c r="M18" s="70"/>
      <c r="N18" s="75"/>
      <c r="O18" s="75">
        <f t="shared" si="0"/>
        <v>418</v>
      </c>
      <c r="P18" s="136">
        <f>SUM(B18-O18+250)</f>
        <v>332</v>
      </c>
    </row>
    <row r="19" spans="1:16" x14ac:dyDescent="0.25">
      <c r="A19" s="100" t="s">
        <v>140</v>
      </c>
      <c r="B19" s="79">
        <v>250</v>
      </c>
      <c r="C19" s="70">
        <v>250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5"/>
      <c r="O19" s="75">
        <f t="shared" si="0"/>
        <v>250</v>
      </c>
      <c r="P19" s="136">
        <f>SUM(B19-O19+250)</f>
        <v>250</v>
      </c>
    </row>
    <row r="20" spans="1:16" x14ac:dyDescent="0.25">
      <c r="A20" s="100" t="s">
        <v>22</v>
      </c>
      <c r="B20" s="79">
        <v>250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5"/>
      <c r="O20" s="75">
        <f t="shared" si="0"/>
        <v>0</v>
      </c>
      <c r="P20" s="136">
        <f t="shared" ref="P20:P34" si="2">SUM(B20-O20)</f>
        <v>250</v>
      </c>
    </row>
    <row r="21" spans="1:16" x14ac:dyDescent="0.25">
      <c r="A21" s="100" t="s">
        <v>157</v>
      </c>
      <c r="B21" s="79">
        <f>SUM(B44)</f>
        <v>39006.49</v>
      </c>
      <c r="C21" s="70"/>
      <c r="D21" s="70">
        <v>4070.67</v>
      </c>
      <c r="E21" s="70">
        <v>1376.16</v>
      </c>
      <c r="F21" s="70">
        <v>4575.55</v>
      </c>
      <c r="G21" s="70"/>
      <c r="H21" s="70">
        <v>6021.16</v>
      </c>
      <c r="I21" s="70"/>
      <c r="J21" s="70">
        <v>2344.02</v>
      </c>
      <c r="K21" s="70">
        <v>1120.23</v>
      </c>
      <c r="L21" s="70">
        <v>1176.8</v>
      </c>
      <c r="M21" s="70">
        <v>5073.08</v>
      </c>
      <c r="N21" s="75"/>
      <c r="O21" s="75">
        <f t="shared" si="0"/>
        <v>25757.67</v>
      </c>
      <c r="P21" s="136">
        <f>SUM(B21-O21)</f>
        <v>13248.82</v>
      </c>
    </row>
    <row r="22" spans="1:16" x14ac:dyDescent="0.25">
      <c r="A22" s="100" t="s">
        <v>37</v>
      </c>
      <c r="B22" s="79">
        <v>250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5"/>
      <c r="O22" s="75">
        <f t="shared" si="0"/>
        <v>0</v>
      </c>
      <c r="P22" s="136">
        <f t="shared" si="2"/>
        <v>250</v>
      </c>
    </row>
    <row r="23" spans="1:16" x14ac:dyDescent="0.25">
      <c r="A23" s="100" t="s">
        <v>38</v>
      </c>
      <c r="B23" s="79">
        <v>3000</v>
      </c>
      <c r="C23" s="70">
        <v>3000</v>
      </c>
      <c r="D23" s="70"/>
      <c r="E23" s="70"/>
      <c r="F23" s="70"/>
      <c r="G23" s="70"/>
      <c r="H23" s="70"/>
      <c r="J23" s="70"/>
      <c r="K23" s="70"/>
      <c r="L23" s="70"/>
      <c r="M23" s="70">
        <v>3000</v>
      </c>
      <c r="N23" s="75"/>
      <c r="O23" s="75">
        <f t="shared" si="0"/>
        <v>6000</v>
      </c>
      <c r="P23" s="136">
        <f>SUM(B23-O23+3000)</f>
        <v>0</v>
      </c>
    </row>
    <row r="24" spans="1:16" x14ac:dyDescent="0.25">
      <c r="A24" s="100" t="s">
        <v>47</v>
      </c>
      <c r="B24" s="79">
        <v>1000</v>
      </c>
      <c r="C24" s="70"/>
      <c r="D24" s="70"/>
      <c r="E24" s="70"/>
      <c r="F24" s="70">
        <v>1000</v>
      </c>
      <c r="G24" s="70"/>
      <c r="H24" s="70"/>
      <c r="I24" s="70"/>
      <c r="J24" s="70"/>
      <c r="K24" s="70"/>
      <c r="L24" s="70"/>
      <c r="M24" s="70"/>
      <c r="N24" s="75"/>
      <c r="O24" s="75">
        <f t="shared" si="0"/>
        <v>1000</v>
      </c>
      <c r="P24" s="136">
        <f t="shared" si="2"/>
        <v>0</v>
      </c>
    </row>
    <row r="25" spans="1:16" x14ac:dyDescent="0.25">
      <c r="A25" s="100" t="s">
        <v>150</v>
      </c>
      <c r="B25" s="79">
        <v>1000</v>
      </c>
      <c r="C25" s="70">
        <v>668.34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5"/>
      <c r="O25" s="75">
        <f t="shared" si="0"/>
        <v>668.34</v>
      </c>
      <c r="P25" s="136">
        <f>SUM(B25-O25+668.34)</f>
        <v>1000</v>
      </c>
    </row>
    <row r="26" spans="1:16" x14ac:dyDescent="0.25">
      <c r="A26" s="100" t="s">
        <v>151</v>
      </c>
      <c r="B26" s="79">
        <v>6000</v>
      </c>
      <c r="C26" s="70"/>
      <c r="D26" s="70"/>
      <c r="E26" s="70"/>
      <c r="F26" s="70"/>
      <c r="G26" s="70">
        <v>2599.91</v>
      </c>
      <c r="H26" s="70">
        <v>527.79999999999995</v>
      </c>
      <c r="I26">
        <v>59.16</v>
      </c>
      <c r="J26" s="70"/>
      <c r="K26" s="70"/>
      <c r="L26" s="70"/>
      <c r="M26" s="70"/>
      <c r="N26" s="75"/>
      <c r="O26" s="75">
        <f t="shared" si="0"/>
        <v>3186.87</v>
      </c>
      <c r="P26" s="136">
        <f t="shared" si="2"/>
        <v>2813.13</v>
      </c>
    </row>
    <row r="27" spans="1:16" ht="16.5" customHeight="1" x14ac:dyDescent="0.25">
      <c r="A27" s="100" t="s">
        <v>40</v>
      </c>
      <c r="B27" s="79">
        <v>380</v>
      </c>
      <c r="C27" s="70">
        <v>380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5"/>
      <c r="O27" s="75">
        <f t="shared" si="0"/>
        <v>380</v>
      </c>
      <c r="P27" s="136">
        <f>SUM(B27-O27+380)</f>
        <v>380</v>
      </c>
    </row>
    <row r="28" spans="1:16" ht="16.5" customHeight="1" x14ac:dyDescent="0.25">
      <c r="A28" s="100" t="s">
        <v>160</v>
      </c>
      <c r="B28" s="198">
        <v>216</v>
      </c>
      <c r="C28" s="70"/>
      <c r="D28" s="70">
        <v>71.84</v>
      </c>
      <c r="E28" s="70">
        <v>10.5</v>
      </c>
      <c r="F28" s="70">
        <v>216</v>
      </c>
      <c r="G28" s="70"/>
      <c r="H28" s="70"/>
      <c r="I28" s="70"/>
      <c r="J28" s="70"/>
      <c r="K28" s="70"/>
      <c r="L28" s="70"/>
      <c r="M28" s="70"/>
      <c r="N28" s="75"/>
      <c r="O28" s="75">
        <f>SUM(C28:N28)</f>
        <v>298.34000000000003</v>
      </c>
      <c r="P28" s="136">
        <f t="shared" si="2"/>
        <v>-82.340000000000032</v>
      </c>
    </row>
    <row r="29" spans="1:16" ht="27.75" customHeight="1" x14ac:dyDescent="0.25">
      <c r="A29" s="181" t="s">
        <v>28</v>
      </c>
      <c r="B29" s="79">
        <v>250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5"/>
      <c r="O29" s="75">
        <f t="shared" si="0"/>
        <v>0</v>
      </c>
      <c r="P29" s="136">
        <f t="shared" si="2"/>
        <v>250</v>
      </c>
    </row>
    <row r="30" spans="1:16" x14ac:dyDescent="0.25">
      <c r="A30" s="100" t="s">
        <v>29</v>
      </c>
      <c r="B30" s="79">
        <v>25</v>
      </c>
      <c r="C30" s="70"/>
      <c r="D30" s="70"/>
      <c r="E30" s="70"/>
      <c r="F30" s="70">
        <v>15</v>
      </c>
      <c r="G30" s="70"/>
      <c r="H30" s="70"/>
      <c r="I30" s="70"/>
      <c r="J30" s="70"/>
      <c r="K30" s="70"/>
      <c r="L30" s="70"/>
      <c r="M30" s="70"/>
      <c r="N30" s="75"/>
      <c r="O30" s="75">
        <f t="shared" si="0"/>
        <v>15</v>
      </c>
      <c r="P30" s="136">
        <f t="shared" si="2"/>
        <v>10</v>
      </c>
    </row>
    <row r="31" spans="1:16" x14ac:dyDescent="0.25">
      <c r="A31" s="100" t="s">
        <v>101</v>
      </c>
      <c r="B31" s="79">
        <v>1000</v>
      </c>
      <c r="C31" s="77">
        <v>990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0"/>
      <c r="O31" s="75">
        <f t="shared" si="0"/>
        <v>990</v>
      </c>
      <c r="P31" s="136">
        <f t="shared" si="2"/>
        <v>10</v>
      </c>
    </row>
    <row r="32" spans="1:16" x14ac:dyDescent="0.25">
      <c r="A32" s="100" t="s">
        <v>127</v>
      </c>
      <c r="B32" s="70">
        <v>2500</v>
      </c>
      <c r="C32" s="77"/>
      <c r="D32" s="77"/>
      <c r="E32" s="77">
        <v>1000</v>
      </c>
      <c r="F32" s="77"/>
      <c r="G32" s="77"/>
      <c r="H32" s="77"/>
      <c r="I32" s="77"/>
      <c r="J32" s="77"/>
      <c r="K32" s="77"/>
      <c r="L32" s="77"/>
      <c r="M32" s="77"/>
      <c r="N32" s="70"/>
      <c r="O32" s="75">
        <f t="shared" si="0"/>
        <v>1000</v>
      </c>
      <c r="P32" s="136">
        <f t="shared" si="2"/>
        <v>1500</v>
      </c>
    </row>
    <row r="33" spans="1:16" x14ac:dyDescent="0.25">
      <c r="A33" s="100" t="s">
        <v>152</v>
      </c>
      <c r="B33" s="79">
        <v>2500</v>
      </c>
      <c r="C33" s="77"/>
      <c r="D33" s="77"/>
      <c r="E33" s="77">
        <v>3000</v>
      </c>
      <c r="F33" s="77"/>
      <c r="G33" s="77"/>
      <c r="H33" s="77"/>
      <c r="I33" s="77"/>
      <c r="J33" s="77"/>
      <c r="K33" s="77"/>
      <c r="L33" s="77"/>
      <c r="M33" s="77"/>
      <c r="N33" s="77"/>
      <c r="O33" s="75">
        <f t="shared" si="0"/>
        <v>3000</v>
      </c>
      <c r="P33" s="136">
        <f t="shared" si="2"/>
        <v>-500</v>
      </c>
    </row>
    <row r="34" spans="1:16" x14ac:dyDescent="0.25">
      <c r="A34" s="195" t="s">
        <v>153</v>
      </c>
      <c r="B34" s="196">
        <v>2500</v>
      </c>
      <c r="C34" s="197"/>
      <c r="D34" s="197"/>
      <c r="E34" s="197"/>
      <c r="F34" s="197">
        <v>23706</v>
      </c>
      <c r="G34" s="197"/>
      <c r="H34" s="197"/>
      <c r="I34" s="70"/>
      <c r="J34" s="197"/>
      <c r="K34" s="197"/>
      <c r="L34" s="197"/>
      <c r="M34" s="197"/>
      <c r="N34" s="197"/>
      <c r="O34" s="75">
        <f t="shared" si="0"/>
        <v>23706</v>
      </c>
      <c r="P34" s="136">
        <f t="shared" si="2"/>
        <v>-21206</v>
      </c>
    </row>
    <row r="35" spans="1:16" x14ac:dyDescent="0.25">
      <c r="A35" s="100" t="s">
        <v>162</v>
      </c>
      <c r="B35" s="79">
        <v>0</v>
      </c>
      <c r="C35" s="70">
        <v>1150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5">
        <f>SUM(C35:N35)</f>
        <v>1150</v>
      </c>
      <c r="P35" s="136">
        <f>SUM(B35-O35)</f>
        <v>-1150</v>
      </c>
    </row>
    <row r="36" spans="1:16" ht="15.75" thickBot="1" x14ac:dyDescent="0.3">
      <c r="A36" s="137" t="s">
        <v>23</v>
      </c>
      <c r="B36" s="149">
        <f>SUM(B2:B35)</f>
        <v>69979.320000000007</v>
      </c>
      <c r="C36" s="94">
        <f t="shared" ref="C36:N36" si="3">SUM(C2:C33)</f>
        <v>12207.3</v>
      </c>
      <c r="D36" s="94">
        <f t="shared" si="3"/>
        <v>4652.51</v>
      </c>
      <c r="E36" s="94">
        <f>SUM(E2:E34)</f>
        <v>6035.23</v>
      </c>
      <c r="F36" s="94">
        <f>SUM(F2:F34)</f>
        <v>29594.55</v>
      </c>
      <c r="G36" s="94">
        <f t="shared" si="3"/>
        <v>2609.91</v>
      </c>
      <c r="H36" s="94">
        <f t="shared" si="3"/>
        <v>7010.22</v>
      </c>
      <c r="I36" s="138">
        <f t="shared" si="3"/>
        <v>385.99</v>
      </c>
      <c r="J36" s="94">
        <f t="shared" si="3"/>
        <v>2537.98</v>
      </c>
      <c r="K36" s="94">
        <f t="shared" si="3"/>
        <v>1130.23</v>
      </c>
      <c r="L36" s="94">
        <f t="shared" si="3"/>
        <v>1186.8</v>
      </c>
      <c r="M36" s="94">
        <f t="shared" si="3"/>
        <v>8239.880000000001</v>
      </c>
      <c r="N36" s="94">
        <f t="shared" si="3"/>
        <v>0</v>
      </c>
      <c r="O36" s="138">
        <f>SUM(C36:N36)</f>
        <v>75590.600000000006</v>
      </c>
      <c r="P36" s="164">
        <f>SUM(B36-O36)</f>
        <v>-5611.2799999999988</v>
      </c>
    </row>
    <row r="37" spans="1:16" ht="16.5" thickTop="1" thickBot="1" x14ac:dyDescent="0.3">
      <c r="A37" s="163" t="s">
        <v>159</v>
      </c>
      <c r="B37" s="149">
        <v>30249.24</v>
      </c>
      <c r="C37" s="94"/>
      <c r="D37" s="94"/>
      <c r="E37" s="94"/>
      <c r="F37" s="94"/>
      <c r="G37" s="94"/>
      <c r="H37" s="94"/>
      <c r="I37" s="138"/>
      <c r="J37" s="94"/>
      <c r="K37" s="94"/>
      <c r="L37" s="94"/>
      <c r="M37" s="94"/>
      <c r="N37" s="94"/>
      <c r="O37" s="138"/>
      <c r="P37" s="179"/>
    </row>
    <row r="38" spans="1:16" ht="16.5" thickTop="1" thickBot="1" x14ac:dyDescent="0.3">
      <c r="A38" s="163"/>
      <c r="B38" s="14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51"/>
      <c r="P38" s="179"/>
    </row>
    <row r="39" spans="1:16" ht="20.25" thickTop="1" thickBot="1" x14ac:dyDescent="0.35">
      <c r="A39" s="129"/>
      <c r="B39" s="141"/>
      <c r="C39" s="95"/>
      <c r="D39" s="95"/>
      <c r="E39" s="97" t="s">
        <v>154</v>
      </c>
      <c r="F39" s="96"/>
      <c r="G39" s="95"/>
      <c r="H39" s="95"/>
      <c r="I39" s="96"/>
      <c r="J39" s="95"/>
      <c r="K39" s="95"/>
      <c r="L39" s="95"/>
      <c r="M39" s="94"/>
      <c r="N39" s="95"/>
      <c r="O39" s="95"/>
      <c r="P39" s="78"/>
    </row>
    <row r="40" spans="1:16" ht="15.75" thickTop="1" x14ac:dyDescent="0.25">
      <c r="A40" s="128"/>
      <c r="B40" s="76" t="s">
        <v>83</v>
      </c>
      <c r="C40" s="134" t="s">
        <v>53</v>
      </c>
      <c r="D40" s="134" t="s">
        <v>7</v>
      </c>
      <c r="E40" s="134" t="s">
        <v>8</v>
      </c>
      <c r="F40" s="134" t="s">
        <v>9</v>
      </c>
      <c r="G40" s="134" t="s">
        <v>54</v>
      </c>
      <c r="H40" s="134" t="s">
        <v>55</v>
      </c>
      <c r="I40" s="134" t="s">
        <v>56</v>
      </c>
      <c r="J40" s="134" t="s">
        <v>57</v>
      </c>
      <c r="K40" s="134" t="s">
        <v>58</v>
      </c>
      <c r="L40" s="134" t="s">
        <v>59</v>
      </c>
      <c r="M40" s="134" t="s">
        <v>4</v>
      </c>
      <c r="N40" s="134" t="s">
        <v>5</v>
      </c>
      <c r="O40" s="152" t="s">
        <v>23</v>
      </c>
      <c r="P40" s="4"/>
    </row>
    <row r="41" spans="1:16" x14ac:dyDescent="0.25">
      <c r="A41" s="127" t="s">
        <v>142</v>
      </c>
      <c r="B41" s="74">
        <v>10</v>
      </c>
      <c r="C41" s="70"/>
      <c r="D41" s="70"/>
      <c r="E41" s="70"/>
      <c r="F41" s="70"/>
      <c r="G41" s="70"/>
      <c r="H41" s="70"/>
      <c r="I41" s="70"/>
      <c r="J41" s="70">
        <v>8928.34</v>
      </c>
      <c r="K41" s="70">
        <v>7050</v>
      </c>
      <c r="L41" s="70">
        <v>2560</v>
      </c>
      <c r="M41" s="70">
        <v>2330.94</v>
      </c>
      <c r="N41" s="70"/>
      <c r="O41" s="70">
        <f>SUM(C41:N41)</f>
        <v>20869.28</v>
      </c>
    </row>
    <row r="42" spans="1:16" x14ac:dyDescent="0.25">
      <c r="A42" s="127" t="s">
        <v>113</v>
      </c>
      <c r="B42" s="74">
        <f t="shared" ref="B42:B46" si="4">O42</f>
        <v>2747.1800000000003</v>
      </c>
      <c r="C42" s="78">
        <v>287</v>
      </c>
      <c r="D42" s="70"/>
      <c r="E42" s="70"/>
      <c r="F42" s="70"/>
      <c r="G42" s="70"/>
      <c r="H42" s="70"/>
      <c r="I42" s="70"/>
      <c r="J42" s="70">
        <v>200</v>
      </c>
      <c r="K42" s="70"/>
      <c r="L42" s="70">
        <v>1000</v>
      </c>
      <c r="M42" s="70">
        <v>1260.18</v>
      </c>
      <c r="N42" s="70"/>
      <c r="O42" s="70">
        <f t="shared" ref="O42:O47" si="5">SUM(C42:M42)</f>
        <v>2747.1800000000003</v>
      </c>
    </row>
    <row r="43" spans="1:16" x14ac:dyDescent="0.25">
      <c r="A43" s="127" t="s">
        <v>141</v>
      </c>
      <c r="B43" s="74">
        <f t="shared" si="4"/>
        <v>200</v>
      </c>
      <c r="C43" s="70"/>
      <c r="D43" s="70"/>
      <c r="E43" s="70"/>
      <c r="F43" s="70">
        <v>50</v>
      </c>
      <c r="H43" s="70">
        <v>100</v>
      </c>
      <c r="I43" s="70"/>
      <c r="J43" s="70"/>
      <c r="K43" s="70">
        <v>50</v>
      </c>
      <c r="L43" s="70"/>
      <c r="M43" s="70"/>
      <c r="N43" s="70"/>
      <c r="O43" s="70">
        <f t="shared" si="5"/>
        <v>200</v>
      </c>
    </row>
    <row r="44" spans="1:16" x14ac:dyDescent="0.25">
      <c r="A44" s="127" t="s">
        <v>22</v>
      </c>
      <c r="B44" s="74">
        <f t="shared" si="4"/>
        <v>39006.49</v>
      </c>
      <c r="C44" s="77">
        <v>8774.4699999999993</v>
      </c>
      <c r="D44" s="77"/>
      <c r="F44" s="77">
        <v>12296.14</v>
      </c>
      <c r="G44" s="77"/>
      <c r="H44" s="77">
        <v>6490</v>
      </c>
      <c r="I44" s="77"/>
      <c r="J44" s="77">
        <v>1404</v>
      </c>
      <c r="K44" s="77"/>
      <c r="L44" s="161">
        <v>5748</v>
      </c>
      <c r="M44" s="70">
        <v>4293.88</v>
      </c>
      <c r="N44" s="70"/>
      <c r="O44" s="70">
        <f t="shared" si="5"/>
        <v>39006.49</v>
      </c>
    </row>
    <row r="45" spans="1:16" x14ac:dyDescent="0.25">
      <c r="A45" s="127" t="s">
        <v>155</v>
      </c>
      <c r="B45" s="74">
        <f t="shared" si="4"/>
        <v>3028</v>
      </c>
      <c r="C45" s="70">
        <v>3028</v>
      </c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>
        <f t="shared" si="5"/>
        <v>3028</v>
      </c>
    </row>
    <row r="46" spans="1:16" x14ac:dyDescent="0.25">
      <c r="A46" s="194" t="s">
        <v>156</v>
      </c>
      <c r="B46" s="162">
        <f t="shared" si="4"/>
        <v>17417.939999999999</v>
      </c>
      <c r="C46" s="77">
        <v>1681</v>
      </c>
      <c r="D46" s="77"/>
      <c r="F46" s="77">
        <v>14953.13</v>
      </c>
      <c r="G46" s="77"/>
      <c r="H46" s="77"/>
      <c r="I46" s="77"/>
      <c r="J46" s="77"/>
      <c r="K46" s="77"/>
      <c r="L46" s="77"/>
      <c r="M46" s="77">
        <v>783.81</v>
      </c>
      <c r="N46" s="77"/>
      <c r="O46" s="77">
        <f t="shared" si="5"/>
        <v>17417.939999999999</v>
      </c>
    </row>
    <row r="47" spans="1:16" x14ac:dyDescent="0.25">
      <c r="A47" s="199" t="s">
        <v>161</v>
      </c>
      <c r="B47" s="6"/>
      <c r="C47" s="6"/>
      <c r="D47" s="200">
        <v>500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77">
        <f t="shared" si="5"/>
        <v>500</v>
      </c>
    </row>
    <row r="48" spans="1:16" ht="15.75" thickBot="1" x14ac:dyDescent="0.3">
      <c r="A48" s="146" t="s">
        <v>23</v>
      </c>
      <c r="B48" s="72">
        <f>SUM(B41:B45)</f>
        <v>44991.67</v>
      </c>
      <c r="C48" s="72">
        <f t="shared" ref="C48:M48" si="6">SUM(C41:C47)</f>
        <v>13770.47</v>
      </c>
      <c r="D48" s="72">
        <f t="shared" si="6"/>
        <v>500</v>
      </c>
      <c r="E48" s="72">
        <f t="shared" si="6"/>
        <v>0</v>
      </c>
      <c r="F48" s="72">
        <f t="shared" si="6"/>
        <v>27299.269999999997</v>
      </c>
      <c r="G48" s="72">
        <f t="shared" si="6"/>
        <v>0</v>
      </c>
      <c r="H48" s="72">
        <f t="shared" si="6"/>
        <v>6590</v>
      </c>
      <c r="I48" s="72">
        <f t="shared" si="6"/>
        <v>0</v>
      </c>
      <c r="J48" s="72">
        <f t="shared" si="6"/>
        <v>10532.34</v>
      </c>
      <c r="K48" s="72">
        <f t="shared" si="6"/>
        <v>7100</v>
      </c>
      <c r="L48" s="72">
        <f t="shared" si="6"/>
        <v>9308</v>
      </c>
      <c r="M48" s="72">
        <f t="shared" si="6"/>
        <v>8668.81</v>
      </c>
      <c r="N48" s="72">
        <f>SUM(N41:N45)</f>
        <v>0</v>
      </c>
      <c r="O48" s="72">
        <f>SUM(C48:N48)</f>
        <v>83768.89</v>
      </c>
    </row>
    <row r="49" spans="1:16" ht="15.75" thickTop="1" x14ac:dyDescent="0.25">
      <c r="A49" s="145"/>
      <c r="B49" s="73"/>
      <c r="C49" s="176">
        <f>SUM(C48-C36)</f>
        <v>1563.17</v>
      </c>
      <c r="D49" s="176">
        <f t="shared" ref="D49:N49" si="7">SUM(D48-D36)</f>
        <v>-4152.51</v>
      </c>
      <c r="E49" s="176">
        <f t="shared" si="7"/>
        <v>-6035.23</v>
      </c>
      <c r="F49" s="176">
        <f t="shared" si="7"/>
        <v>-2295.2800000000025</v>
      </c>
      <c r="G49" s="176">
        <f t="shared" si="7"/>
        <v>-2609.91</v>
      </c>
      <c r="H49" s="176">
        <f t="shared" si="7"/>
        <v>-420.22000000000025</v>
      </c>
      <c r="I49" s="176">
        <f t="shared" si="7"/>
        <v>-385.99</v>
      </c>
      <c r="J49" s="176">
        <f t="shared" si="7"/>
        <v>7994.3600000000006</v>
      </c>
      <c r="K49" s="176">
        <f t="shared" si="7"/>
        <v>5969.77</v>
      </c>
      <c r="L49" s="176">
        <f t="shared" si="7"/>
        <v>8121.2</v>
      </c>
      <c r="M49" s="176">
        <f t="shared" si="7"/>
        <v>428.92999999999847</v>
      </c>
      <c r="N49" s="176">
        <f t="shared" si="7"/>
        <v>0</v>
      </c>
      <c r="O49" s="176">
        <f>SUM(O36+O48)</f>
        <v>159359.49</v>
      </c>
      <c r="P49" s="175">
        <f>SUM(C49:M49)</f>
        <v>8178.2899999999963</v>
      </c>
    </row>
    <row r="50" spans="1:16" x14ac:dyDescent="0.25">
      <c r="A50" s="68" t="s">
        <v>94</v>
      </c>
      <c r="B50" s="201">
        <v>1626</v>
      </c>
      <c r="C50" s="73"/>
      <c r="D50" s="73"/>
      <c r="F50" s="73"/>
      <c r="G50" s="73"/>
      <c r="H50" s="73"/>
      <c r="I50" s="73"/>
      <c r="O50" s="82"/>
      <c r="P50" s="78"/>
    </row>
    <row r="52" spans="1:16" x14ac:dyDescent="0.25">
      <c r="A52" t="s">
        <v>158</v>
      </c>
    </row>
  </sheetData>
  <pageMargins left="0.7" right="0.7" top="0.75" bottom="0.75" header="0.3" footer="0.3"/>
  <pageSetup orientation="portrait" r:id="rId1"/>
  <ignoredErrors>
    <ignoredError sqref="O29:O34 O41 O2:O20 O22:O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46DD8-6FBF-45BF-BDF6-82C6C2156F06}">
  <sheetPr>
    <pageSetUpPr fitToPage="1"/>
  </sheetPr>
  <dimension ref="A1:Q50"/>
  <sheetViews>
    <sheetView workbookViewId="0">
      <pane ySplit="1" topLeftCell="A2" activePane="bottomLeft" state="frozen"/>
      <selection pane="bottomLeft" activeCell="D23" sqref="D23"/>
    </sheetView>
  </sheetViews>
  <sheetFormatPr defaultRowHeight="15" x14ac:dyDescent="0.25"/>
  <cols>
    <col min="1" max="1" width="22.28515625" bestFit="1" customWidth="1"/>
    <col min="2" max="2" width="9.85546875" bestFit="1" customWidth="1"/>
    <col min="11" max="11" width="9.85546875" bestFit="1" customWidth="1"/>
    <col min="14" max="15" width="9.85546875" bestFit="1" customWidth="1"/>
    <col min="16" max="17" width="11.5703125" bestFit="1" customWidth="1"/>
  </cols>
  <sheetData>
    <row r="1" spans="1:17" ht="28.5" customHeight="1" x14ac:dyDescent="0.25">
      <c r="A1" s="132"/>
      <c r="B1" s="133" t="s">
        <v>139</v>
      </c>
      <c r="C1" s="134" t="s">
        <v>53</v>
      </c>
      <c r="D1" s="134" t="s">
        <v>7</v>
      </c>
      <c r="E1" s="134" t="s">
        <v>8</v>
      </c>
      <c r="F1" s="134" t="s">
        <v>9</v>
      </c>
      <c r="G1" s="134" t="s">
        <v>54</v>
      </c>
      <c r="H1" s="134" t="s">
        <v>55</v>
      </c>
      <c r="I1" s="134" t="s">
        <v>56</v>
      </c>
      <c r="J1" s="134" t="s">
        <v>57</v>
      </c>
      <c r="K1" s="134" t="s">
        <v>58</v>
      </c>
      <c r="L1" s="134" t="s">
        <v>59</v>
      </c>
      <c r="M1" s="134" t="s">
        <v>4</v>
      </c>
      <c r="N1" s="134" t="s">
        <v>5</v>
      </c>
      <c r="O1" s="70" t="s">
        <v>23</v>
      </c>
      <c r="P1" s="6" t="s">
        <v>84</v>
      </c>
    </row>
    <row r="2" spans="1:17" ht="13.5" customHeight="1" x14ac:dyDescent="0.25">
      <c r="A2" s="177" t="s">
        <v>85</v>
      </c>
      <c r="B2" s="79">
        <v>135</v>
      </c>
      <c r="C2" s="75">
        <v>11.07</v>
      </c>
      <c r="D2" s="75">
        <v>11.09</v>
      </c>
      <c r="E2" s="75">
        <v>11.09</v>
      </c>
      <c r="F2" s="75">
        <v>11.09</v>
      </c>
      <c r="G2" s="75">
        <v>11.08</v>
      </c>
      <c r="H2" s="75">
        <v>11.14</v>
      </c>
      <c r="I2" s="75">
        <v>11.14</v>
      </c>
      <c r="J2" s="75">
        <v>10</v>
      </c>
      <c r="K2" s="75">
        <v>10</v>
      </c>
      <c r="L2" s="75">
        <v>10</v>
      </c>
      <c r="M2" s="75">
        <v>10</v>
      </c>
      <c r="N2" s="75">
        <v>10</v>
      </c>
      <c r="O2" s="75">
        <f t="shared" ref="O2:O23" si="0">SUM(C2:N2)</f>
        <v>127.7</v>
      </c>
      <c r="P2" s="136">
        <f t="shared" ref="P2:P7" si="1">SUM(B2-O2)</f>
        <v>7.2999999999999972</v>
      </c>
    </row>
    <row r="3" spans="1:17" x14ac:dyDescent="0.25">
      <c r="A3" s="100" t="s">
        <v>25</v>
      </c>
      <c r="B3" s="79">
        <v>2000</v>
      </c>
      <c r="C3" s="147"/>
      <c r="D3" s="70"/>
      <c r="E3" s="70"/>
      <c r="F3" s="70"/>
      <c r="G3" s="70"/>
      <c r="H3" s="70"/>
      <c r="I3" s="70"/>
      <c r="J3" s="70"/>
      <c r="K3" s="70"/>
      <c r="L3" s="70"/>
      <c r="M3" s="70"/>
      <c r="N3" s="75">
        <v>2000</v>
      </c>
      <c r="O3" s="75">
        <f t="shared" si="0"/>
        <v>2000</v>
      </c>
      <c r="P3" s="148">
        <f t="shared" si="1"/>
        <v>0</v>
      </c>
    </row>
    <row r="4" spans="1:17" x14ac:dyDescent="0.25">
      <c r="A4" s="100" t="s">
        <v>108</v>
      </c>
      <c r="B4" s="79">
        <v>1500</v>
      </c>
      <c r="C4" s="70"/>
      <c r="D4" s="70"/>
      <c r="E4" s="70"/>
      <c r="F4" s="70"/>
      <c r="G4" s="70"/>
      <c r="H4" s="70"/>
      <c r="I4" s="70"/>
      <c r="J4" s="70"/>
      <c r="K4" s="70"/>
      <c r="L4" s="70">
        <v>267.95999999999998</v>
      </c>
      <c r="M4" s="70"/>
      <c r="N4" s="75">
        <v>658.96</v>
      </c>
      <c r="O4" s="75">
        <f t="shared" si="0"/>
        <v>926.92000000000007</v>
      </c>
      <c r="P4" s="136">
        <f t="shared" si="1"/>
        <v>573.07999999999993</v>
      </c>
    </row>
    <row r="5" spans="1:17" x14ac:dyDescent="0.25">
      <c r="A5" s="100" t="s">
        <v>109</v>
      </c>
      <c r="B5" s="79">
        <v>250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5">
        <v>250</v>
      </c>
      <c r="O5" s="75">
        <v>250</v>
      </c>
      <c r="P5" s="136">
        <f t="shared" si="1"/>
        <v>0</v>
      </c>
    </row>
    <row r="6" spans="1:17" x14ac:dyDescent="0.25">
      <c r="A6" s="100" t="s">
        <v>36</v>
      </c>
      <c r="B6" s="79">
        <v>350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5">
        <v>350</v>
      </c>
      <c r="O6" s="75">
        <f t="shared" si="0"/>
        <v>350</v>
      </c>
      <c r="P6" s="136">
        <f t="shared" si="1"/>
        <v>0</v>
      </c>
    </row>
    <row r="7" spans="1:17" x14ac:dyDescent="0.25">
      <c r="A7" s="100" t="s">
        <v>73</v>
      </c>
      <c r="B7" s="79">
        <v>350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5">
        <v>350</v>
      </c>
      <c r="O7" s="75">
        <v>350</v>
      </c>
      <c r="P7" s="136">
        <f t="shared" si="1"/>
        <v>0</v>
      </c>
      <c r="Q7" s="59"/>
    </row>
    <row r="8" spans="1:17" x14ac:dyDescent="0.25">
      <c r="A8" s="100" t="s">
        <v>30</v>
      </c>
      <c r="B8" s="79">
        <v>250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5">
        <v>250</v>
      </c>
      <c r="O8" s="75">
        <v>250</v>
      </c>
      <c r="P8" s="136">
        <f t="shared" ref="P8:P34" si="2">SUM(B8-O8)</f>
        <v>0</v>
      </c>
    </row>
    <row r="9" spans="1:17" x14ac:dyDescent="0.25">
      <c r="A9" s="100" t="s">
        <v>24</v>
      </c>
      <c r="B9" s="79">
        <v>300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5">
        <v>300</v>
      </c>
      <c r="O9" s="75">
        <v>300</v>
      </c>
      <c r="P9" s="136">
        <f t="shared" si="2"/>
        <v>0</v>
      </c>
    </row>
    <row r="10" spans="1:17" x14ac:dyDescent="0.25">
      <c r="A10" s="100" t="s">
        <v>78</v>
      </c>
      <c r="B10" s="79">
        <v>350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5">
        <v>350</v>
      </c>
      <c r="O10" s="75">
        <v>350</v>
      </c>
      <c r="P10" s="136">
        <f t="shared" si="2"/>
        <v>0</v>
      </c>
    </row>
    <row r="11" spans="1:17" x14ac:dyDescent="0.25">
      <c r="A11" s="100" t="s">
        <v>79</v>
      </c>
      <c r="B11" s="79">
        <v>350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5"/>
      <c r="O11" s="75">
        <f t="shared" si="0"/>
        <v>0</v>
      </c>
      <c r="P11" s="136">
        <f t="shared" si="2"/>
        <v>350</v>
      </c>
    </row>
    <row r="12" spans="1:17" x14ac:dyDescent="0.25">
      <c r="A12" s="100" t="s">
        <v>80</v>
      </c>
      <c r="B12" s="79">
        <v>350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5">
        <v>350</v>
      </c>
      <c r="O12" s="75">
        <v>350</v>
      </c>
      <c r="P12" s="136">
        <f t="shared" si="2"/>
        <v>0</v>
      </c>
    </row>
    <row r="13" spans="1:17" x14ac:dyDescent="0.25">
      <c r="A13" s="100" t="s">
        <v>115</v>
      </c>
      <c r="B13" s="79">
        <v>350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5">
        <v>350</v>
      </c>
      <c r="O13" s="75">
        <v>350</v>
      </c>
      <c r="P13" s="136">
        <f t="shared" si="2"/>
        <v>0</v>
      </c>
    </row>
    <row r="14" spans="1:17" x14ac:dyDescent="0.25">
      <c r="A14" s="100" t="s">
        <v>81</v>
      </c>
      <c r="B14" s="79">
        <v>350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5">
        <v>350</v>
      </c>
      <c r="O14" s="75">
        <v>350</v>
      </c>
      <c r="P14" s="136">
        <f t="shared" si="2"/>
        <v>0</v>
      </c>
    </row>
    <row r="15" spans="1:17" x14ac:dyDescent="0.25">
      <c r="A15" s="100" t="s">
        <v>82</v>
      </c>
      <c r="B15" s="79">
        <v>350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5"/>
      <c r="O15" s="75">
        <f t="shared" si="0"/>
        <v>0</v>
      </c>
      <c r="P15" s="136">
        <f t="shared" si="2"/>
        <v>350</v>
      </c>
    </row>
    <row r="16" spans="1:17" x14ac:dyDescent="0.25">
      <c r="A16" s="100" t="s">
        <v>92</v>
      </c>
      <c r="B16" s="79">
        <v>250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5">
        <v>250</v>
      </c>
      <c r="O16" s="75">
        <v>250</v>
      </c>
      <c r="P16" s="136">
        <f t="shared" si="2"/>
        <v>0</v>
      </c>
    </row>
    <row r="17" spans="1:16" x14ac:dyDescent="0.25">
      <c r="A17" s="100" t="s">
        <v>116</v>
      </c>
      <c r="B17" s="79">
        <v>500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5">
        <v>500</v>
      </c>
      <c r="O17" s="75">
        <f t="shared" si="0"/>
        <v>500</v>
      </c>
      <c r="P17" s="136">
        <f t="shared" si="2"/>
        <v>0</v>
      </c>
    </row>
    <row r="18" spans="1:16" x14ac:dyDescent="0.25">
      <c r="A18" s="100" t="s">
        <v>117</v>
      </c>
      <c r="B18" s="79">
        <v>250</v>
      </c>
      <c r="C18" s="70"/>
      <c r="D18" s="70"/>
      <c r="E18" s="70"/>
      <c r="F18" s="70"/>
      <c r="G18" s="70"/>
      <c r="H18" s="70"/>
      <c r="I18" s="70"/>
      <c r="J18" s="70"/>
      <c r="K18" s="70"/>
      <c r="L18" s="70">
        <v>250</v>
      </c>
      <c r="M18" s="70"/>
      <c r="N18" s="75"/>
      <c r="O18" s="75">
        <f t="shared" si="0"/>
        <v>250</v>
      </c>
      <c r="P18" s="136">
        <f t="shared" si="2"/>
        <v>0</v>
      </c>
    </row>
    <row r="19" spans="1:16" x14ac:dyDescent="0.25">
      <c r="A19" s="100" t="s">
        <v>140</v>
      </c>
      <c r="B19" s="79">
        <v>250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5">
        <v>250</v>
      </c>
      <c r="O19" s="75">
        <v>250</v>
      </c>
      <c r="P19" s="136">
        <f t="shared" si="2"/>
        <v>0</v>
      </c>
    </row>
    <row r="20" spans="1:16" x14ac:dyDescent="0.25">
      <c r="A20" s="100" t="s">
        <v>22</v>
      </c>
      <c r="B20" s="79">
        <v>250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5"/>
      <c r="O20" s="75">
        <f t="shared" si="0"/>
        <v>0</v>
      </c>
      <c r="P20" s="136">
        <f t="shared" si="2"/>
        <v>250</v>
      </c>
    </row>
    <row r="21" spans="1:16" x14ac:dyDescent="0.25">
      <c r="A21" s="100" t="s">
        <v>147</v>
      </c>
      <c r="B21" s="79">
        <v>1000</v>
      </c>
      <c r="C21" s="70">
        <v>1000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5"/>
      <c r="O21" s="75">
        <f t="shared" si="0"/>
        <v>1000</v>
      </c>
      <c r="P21" s="136">
        <f t="shared" si="2"/>
        <v>0</v>
      </c>
    </row>
    <row r="22" spans="1:16" x14ac:dyDescent="0.25">
      <c r="A22" s="100" t="s">
        <v>37</v>
      </c>
      <c r="B22" s="79">
        <v>250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5"/>
      <c r="O22" s="75">
        <f t="shared" si="0"/>
        <v>0</v>
      </c>
      <c r="P22" s="136">
        <f t="shared" si="2"/>
        <v>250</v>
      </c>
    </row>
    <row r="23" spans="1:16" x14ac:dyDescent="0.25">
      <c r="A23" s="100" t="s">
        <v>107</v>
      </c>
      <c r="B23" s="79">
        <v>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5"/>
      <c r="O23" s="75">
        <f t="shared" si="0"/>
        <v>0</v>
      </c>
      <c r="P23" s="136">
        <f t="shared" si="2"/>
        <v>0</v>
      </c>
    </row>
    <row r="24" spans="1:16" x14ac:dyDescent="0.25">
      <c r="A24" s="100" t="s">
        <v>38</v>
      </c>
      <c r="B24" s="79">
        <v>2000</v>
      </c>
      <c r="C24" s="70"/>
      <c r="D24" s="70"/>
      <c r="E24" s="70"/>
      <c r="F24" s="70"/>
      <c r="G24" s="70"/>
      <c r="H24" s="70"/>
      <c r="I24" s="70"/>
      <c r="J24" s="70"/>
      <c r="K24" s="70"/>
      <c r="M24" s="70"/>
      <c r="N24" s="70">
        <v>2000</v>
      </c>
      <c r="O24" s="75">
        <f>SUM(C24:N24)</f>
        <v>2000</v>
      </c>
      <c r="P24" s="136">
        <f t="shared" si="2"/>
        <v>0</v>
      </c>
    </row>
    <row r="25" spans="1:16" x14ac:dyDescent="0.25">
      <c r="A25" s="100" t="s">
        <v>143</v>
      </c>
      <c r="B25" s="79">
        <v>0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5"/>
      <c r="O25" s="75">
        <f t="shared" ref="O25:O34" si="3">SUM(C25:N25)</f>
        <v>0</v>
      </c>
      <c r="P25" s="136">
        <f t="shared" si="2"/>
        <v>0</v>
      </c>
    </row>
    <row r="26" spans="1:16" x14ac:dyDescent="0.25">
      <c r="A26" s="100" t="s">
        <v>39</v>
      </c>
      <c r="B26" s="79">
        <v>150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5"/>
      <c r="O26" s="75">
        <f t="shared" si="3"/>
        <v>0</v>
      </c>
      <c r="P26" s="136">
        <f t="shared" si="2"/>
        <v>150</v>
      </c>
    </row>
    <row r="27" spans="1:16" x14ac:dyDescent="0.25">
      <c r="A27" s="100" t="s">
        <v>144</v>
      </c>
      <c r="B27" s="79">
        <v>1300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5">
        <v>795.22</v>
      </c>
      <c r="O27" s="75">
        <f>SUM(C27:N27)</f>
        <v>795.22</v>
      </c>
      <c r="P27" s="136">
        <f t="shared" si="2"/>
        <v>504.78</v>
      </c>
    </row>
    <row r="28" spans="1:16" x14ac:dyDescent="0.25">
      <c r="A28" s="100" t="s">
        <v>126</v>
      </c>
      <c r="B28" s="79">
        <v>1500</v>
      </c>
      <c r="C28" s="70"/>
      <c r="D28" s="70"/>
      <c r="E28" s="70"/>
      <c r="F28" s="70"/>
      <c r="G28" s="70">
        <v>5634.32</v>
      </c>
      <c r="H28" s="70"/>
      <c r="I28" s="70"/>
      <c r="J28" s="70"/>
      <c r="K28" s="70"/>
      <c r="L28" s="70"/>
      <c r="M28" s="70"/>
      <c r="N28" s="75"/>
      <c r="O28" s="75">
        <f t="shared" si="3"/>
        <v>5634.32</v>
      </c>
      <c r="P28" s="136">
        <f t="shared" si="2"/>
        <v>-4134.32</v>
      </c>
    </row>
    <row r="29" spans="1:16" x14ac:dyDescent="0.25">
      <c r="A29" s="100" t="s">
        <v>40</v>
      </c>
      <c r="B29" s="79">
        <v>380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90">
        <v>380</v>
      </c>
      <c r="O29" s="75">
        <f t="shared" si="3"/>
        <v>380</v>
      </c>
      <c r="P29" s="136">
        <f t="shared" si="2"/>
        <v>0</v>
      </c>
    </row>
    <row r="30" spans="1:16" ht="24.75" x14ac:dyDescent="0.25">
      <c r="A30" s="181" t="s">
        <v>28</v>
      </c>
      <c r="B30" s="79">
        <v>250</v>
      </c>
      <c r="C30" s="70">
        <v>130.34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5">
        <f t="shared" si="3"/>
        <v>130.34</v>
      </c>
      <c r="P30" s="136">
        <f t="shared" si="2"/>
        <v>119.66</v>
      </c>
    </row>
    <row r="31" spans="1:16" x14ac:dyDescent="0.25">
      <c r="A31" s="100" t="s">
        <v>29</v>
      </c>
      <c r="B31" s="79">
        <v>25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5"/>
      <c r="O31" s="75">
        <f t="shared" si="3"/>
        <v>0</v>
      </c>
      <c r="P31" s="136">
        <f t="shared" si="2"/>
        <v>25</v>
      </c>
    </row>
    <row r="32" spans="1:16" x14ac:dyDescent="0.25">
      <c r="A32" s="100" t="s">
        <v>101</v>
      </c>
      <c r="B32" s="79">
        <v>1000</v>
      </c>
      <c r="C32" s="77">
        <v>990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0"/>
      <c r="O32" s="75">
        <f t="shared" si="3"/>
        <v>990</v>
      </c>
      <c r="P32" s="136">
        <f t="shared" si="2"/>
        <v>10</v>
      </c>
    </row>
    <row r="33" spans="1:16" x14ac:dyDescent="0.25">
      <c r="A33" s="100" t="s">
        <v>127</v>
      </c>
      <c r="B33" s="70">
        <v>5000</v>
      </c>
      <c r="C33" s="77"/>
      <c r="D33" s="77"/>
      <c r="E33" s="77"/>
      <c r="F33" s="77"/>
      <c r="G33" s="77"/>
      <c r="H33" s="77"/>
      <c r="I33" s="77"/>
      <c r="J33" s="77">
        <v>500</v>
      </c>
      <c r="K33" s="77"/>
      <c r="L33" s="77"/>
      <c r="M33" s="77"/>
      <c r="N33" s="70"/>
      <c r="O33" s="75">
        <f t="shared" si="3"/>
        <v>500</v>
      </c>
      <c r="P33" s="136">
        <f t="shared" si="2"/>
        <v>4500</v>
      </c>
    </row>
    <row r="34" spans="1:16" x14ac:dyDescent="0.25">
      <c r="A34" s="100" t="s">
        <v>21</v>
      </c>
      <c r="B34" s="79">
        <v>4630</v>
      </c>
      <c r="C34" s="77"/>
      <c r="D34" s="77"/>
      <c r="E34" s="77">
        <v>4630</v>
      </c>
      <c r="F34" s="77"/>
      <c r="G34" s="77"/>
      <c r="H34" s="77"/>
      <c r="I34" s="77"/>
      <c r="J34" s="77"/>
      <c r="K34" s="77"/>
      <c r="L34" s="77"/>
      <c r="M34" s="77"/>
      <c r="N34" s="77"/>
      <c r="O34" s="70">
        <f t="shared" si="3"/>
        <v>4630</v>
      </c>
      <c r="P34" s="136">
        <f t="shared" si="2"/>
        <v>0</v>
      </c>
    </row>
    <row r="35" spans="1:16" ht="15.75" thickBot="1" x14ac:dyDescent="0.3">
      <c r="A35" s="137" t="s">
        <v>23</v>
      </c>
      <c r="B35" s="149">
        <f t="shared" ref="B35:O35" si="4">SUM(B2:B34)</f>
        <v>26220</v>
      </c>
      <c r="C35" s="139">
        <f t="shared" si="4"/>
        <v>2131.41</v>
      </c>
      <c r="D35" s="139">
        <f t="shared" si="4"/>
        <v>11.09</v>
      </c>
      <c r="E35" s="139">
        <f t="shared" si="4"/>
        <v>4641.09</v>
      </c>
      <c r="F35" s="139">
        <f t="shared" si="4"/>
        <v>11.09</v>
      </c>
      <c r="G35" s="139">
        <f t="shared" si="4"/>
        <v>5645.4</v>
      </c>
      <c r="H35" s="139">
        <f t="shared" si="4"/>
        <v>11.14</v>
      </c>
      <c r="I35" s="72">
        <f t="shared" si="4"/>
        <v>11.14</v>
      </c>
      <c r="J35" s="139">
        <f t="shared" si="4"/>
        <v>510</v>
      </c>
      <c r="K35" s="139">
        <f t="shared" si="4"/>
        <v>10</v>
      </c>
      <c r="L35" s="139">
        <f t="shared" si="4"/>
        <v>527.96</v>
      </c>
      <c r="M35" s="139">
        <f t="shared" si="4"/>
        <v>10</v>
      </c>
      <c r="N35" s="139">
        <f t="shared" si="4"/>
        <v>9744.1799999999985</v>
      </c>
      <c r="O35" s="72">
        <f t="shared" si="4"/>
        <v>23264.499999999996</v>
      </c>
      <c r="P35" s="140">
        <f>SUM(B35-O35)</f>
        <v>2955.5000000000036</v>
      </c>
    </row>
    <row r="36" spans="1:16" ht="16.5" thickTop="1" thickBot="1" x14ac:dyDescent="0.3">
      <c r="A36" s="163" t="s">
        <v>111</v>
      </c>
      <c r="B36" s="149">
        <v>30000</v>
      </c>
      <c r="C36" s="94"/>
      <c r="D36" s="94"/>
      <c r="E36" s="94"/>
      <c r="F36" s="94"/>
      <c r="G36" s="94"/>
      <c r="H36" s="94"/>
      <c r="I36" s="138"/>
      <c r="J36" s="94"/>
      <c r="K36" s="94"/>
      <c r="L36" s="94"/>
      <c r="M36" s="94"/>
      <c r="N36" s="94"/>
      <c r="O36" s="138"/>
      <c r="P36" s="179"/>
    </row>
    <row r="37" spans="1:16" ht="16.5" thickTop="1" thickBot="1" x14ac:dyDescent="0.3">
      <c r="A37" s="163" t="s">
        <v>112</v>
      </c>
      <c r="B37" s="141">
        <v>1000</v>
      </c>
      <c r="C37" s="138"/>
      <c r="D37" s="138"/>
      <c r="E37" s="138"/>
      <c r="F37" s="138"/>
      <c r="G37" s="138"/>
      <c r="H37" s="138"/>
      <c r="I37" s="138"/>
      <c r="J37" s="138"/>
      <c r="K37" s="138">
        <v>70</v>
      </c>
      <c r="L37" s="138"/>
      <c r="M37" s="138"/>
      <c r="N37" s="138"/>
      <c r="O37" s="151">
        <f>SUM(C37:M37)</f>
        <v>70</v>
      </c>
      <c r="P37" s="179">
        <f>SUM(B37-O37)</f>
        <v>930</v>
      </c>
    </row>
    <row r="38" spans="1:16" ht="20.25" thickTop="1" thickBot="1" x14ac:dyDescent="0.35">
      <c r="A38" s="129"/>
      <c r="B38" s="141"/>
      <c r="C38" s="95"/>
      <c r="D38" s="95"/>
      <c r="E38" s="97" t="s">
        <v>138</v>
      </c>
      <c r="F38" s="96"/>
      <c r="G38" s="95"/>
      <c r="H38" s="95"/>
      <c r="I38" s="96"/>
      <c r="J38" s="95"/>
      <c r="K38" s="95"/>
      <c r="L38" s="95"/>
      <c r="M38" s="94"/>
      <c r="N38" s="95"/>
      <c r="O38" s="95"/>
      <c r="P38" s="78"/>
    </row>
    <row r="39" spans="1:16" ht="15.75" thickTop="1" x14ac:dyDescent="0.25">
      <c r="A39" s="128"/>
      <c r="B39" s="76" t="s">
        <v>83</v>
      </c>
      <c r="C39" s="134" t="s">
        <v>53</v>
      </c>
      <c r="D39" s="134" t="s">
        <v>7</v>
      </c>
      <c r="E39" s="134" t="s">
        <v>8</v>
      </c>
      <c r="F39" s="134" t="s">
        <v>9</v>
      </c>
      <c r="G39" s="134" t="s">
        <v>54</v>
      </c>
      <c r="H39" s="134" t="s">
        <v>55</v>
      </c>
      <c r="I39" s="134" t="s">
        <v>56</v>
      </c>
      <c r="J39" s="134" t="s">
        <v>57</v>
      </c>
      <c r="K39" s="134" t="s">
        <v>58</v>
      </c>
      <c r="L39" s="134" t="s">
        <v>59</v>
      </c>
      <c r="M39" s="134" t="s">
        <v>4</v>
      </c>
      <c r="N39" s="134" t="s">
        <v>5</v>
      </c>
      <c r="O39" s="152" t="s">
        <v>23</v>
      </c>
      <c r="P39" s="4"/>
    </row>
    <row r="40" spans="1:16" x14ac:dyDescent="0.25">
      <c r="A40" s="127" t="s">
        <v>142</v>
      </c>
      <c r="B40" s="74">
        <f t="shared" ref="B40:B45" si="5">O40</f>
        <v>22560</v>
      </c>
      <c r="C40" s="70"/>
      <c r="D40" s="70"/>
      <c r="E40" s="70"/>
      <c r="F40" s="70"/>
      <c r="G40" s="70"/>
      <c r="H40" s="70"/>
      <c r="I40" s="70"/>
      <c r="J40" s="70"/>
      <c r="K40" s="70">
        <v>15091.44</v>
      </c>
      <c r="L40" s="70"/>
      <c r="M40" s="70">
        <v>4218.5600000000004</v>
      </c>
      <c r="N40" s="70">
        <v>3250</v>
      </c>
      <c r="O40" s="70">
        <f t="shared" ref="O40:O45" si="6">SUM(C40:N40)</f>
        <v>22560</v>
      </c>
    </row>
    <row r="41" spans="1:16" x14ac:dyDescent="0.25">
      <c r="A41" s="127" t="s">
        <v>113</v>
      </c>
      <c r="B41" s="74">
        <f t="shared" si="5"/>
        <v>1810</v>
      </c>
      <c r="C41" s="78"/>
      <c r="D41" s="70"/>
      <c r="E41" s="70"/>
      <c r="F41" s="70"/>
      <c r="G41" s="70"/>
      <c r="H41" s="70"/>
      <c r="I41" s="70"/>
      <c r="J41" s="70"/>
      <c r="K41" s="70">
        <v>100</v>
      </c>
      <c r="L41" s="70"/>
      <c r="M41" s="70">
        <v>930</v>
      </c>
      <c r="N41" s="70">
        <v>780</v>
      </c>
      <c r="O41" s="70">
        <f t="shared" si="6"/>
        <v>1810</v>
      </c>
    </row>
    <row r="42" spans="1:16" x14ac:dyDescent="0.25">
      <c r="A42" s="127" t="s">
        <v>141</v>
      </c>
      <c r="B42" s="74">
        <f t="shared" si="5"/>
        <v>450</v>
      </c>
      <c r="C42" s="70"/>
      <c r="D42" s="70"/>
      <c r="E42" s="70"/>
      <c r="F42" s="70"/>
      <c r="G42" s="70">
        <v>50</v>
      </c>
      <c r="H42" s="70"/>
      <c r="I42" s="70"/>
      <c r="J42" s="70"/>
      <c r="K42" s="70">
        <v>150</v>
      </c>
      <c r="L42" s="70"/>
      <c r="M42" s="70">
        <v>50</v>
      </c>
      <c r="N42" s="70">
        <v>200</v>
      </c>
      <c r="O42" s="70">
        <f t="shared" si="6"/>
        <v>450</v>
      </c>
    </row>
    <row r="43" spans="1:16" x14ac:dyDescent="0.25">
      <c r="A43" s="127" t="s">
        <v>22</v>
      </c>
      <c r="B43" s="74">
        <f t="shared" si="5"/>
        <v>5502</v>
      </c>
      <c r="C43" s="77"/>
      <c r="D43" s="77"/>
      <c r="E43" s="77">
        <v>4935</v>
      </c>
      <c r="F43" s="77"/>
      <c r="G43" s="77"/>
      <c r="H43" s="77"/>
      <c r="I43" s="77"/>
      <c r="J43" s="77"/>
      <c r="K43" s="70"/>
      <c r="L43" s="161"/>
      <c r="M43" s="70"/>
      <c r="N43" s="70">
        <v>567</v>
      </c>
      <c r="O43" s="70">
        <f t="shared" si="6"/>
        <v>5502</v>
      </c>
    </row>
    <row r="44" spans="1:16" x14ac:dyDescent="0.25">
      <c r="A44" s="127" t="s">
        <v>68</v>
      </c>
      <c r="B44" s="74">
        <f t="shared" si="5"/>
        <v>9097</v>
      </c>
      <c r="C44" s="70"/>
      <c r="D44" s="70"/>
      <c r="E44" s="70"/>
      <c r="F44" s="70"/>
      <c r="G44" s="70"/>
      <c r="H44" s="70"/>
      <c r="I44" s="70"/>
      <c r="J44" s="70"/>
      <c r="K44" s="6"/>
      <c r="L44" s="70"/>
      <c r="M44" s="70"/>
      <c r="N44" s="70">
        <v>9097</v>
      </c>
      <c r="O44" s="70">
        <f t="shared" si="6"/>
        <v>9097</v>
      </c>
    </row>
    <row r="45" spans="1:16" x14ac:dyDescent="0.25">
      <c r="A45" s="194" t="s">
        <v>146</v>
      </c>
      <c r="B45" s="74">
        <f t="shared" si="5"/>
        <v>4359.7800000000007</v>
      </c>
      <c r="C45" s="77"/>
      <c r="D45" s="77"/>
      <c r="E45" s="77"/>
      <c r="F45" s="77"/>
      <c r="G45" s="77"/>
      <c r="H45" s="77"/>
      <c r="I45" s="77"/>
      <c r="J45" s="77"/>
      <c r="K45" s="70">
        <v>2000</v>
      </c>
      <c r="L45" s="77"/>
      <c r="M45" s="77"/>
      <c r="N45" s="77">
        <v>2359.7800000000002</v>
      </c>
      <c r="O45" s="70">
        <f t="shared" si="6"/>
        <v>4359.7800000000007</v>
      </c>
    </row>
    <row r="46" spans="1:16" ht="15.75" thickBot="1" x14ac:dyDescent="0.3">
      <c r="A46" s="146" t="s">
        <v>23</v>
      </c>
      <c r="B46" s="72">
        <f t="shared" ref="B46:M46" si="7">SUM(B40:B44)</f>
        <v>39419</v>
      </c>
      <c r="C46" s="72">
        <f t="shared" si="7"/>
        <v>0</v>
      </c>
      <c r="D46" s="72">
        <f t="shared" si="7"/>
        <v>0</v>
      </c>
      <c r="E46" s="72">
        <f t="shared" si="7"/>
        <v>4935</v>
      </c>
      <c r="F46" s="72">
        <f t="shared" si="7"/>
        <v>0</v>
      </c>
      <c r="G46" s="72">
        <f t="shared" si="7"/>
        <v>50</v>
      </c>
      <c r="H46" s="72">
        <f t="shared" si="7"/>
        <v>0</v>
      </c>
      <c r="I46" s="72">
        <f t="shared" si="7"/>
        <v>0</v>
      </c>
      <c r="J46" s="72">
        <f t="shared" si="7"/>
        <v>0</v>
      </c>
      <c r="K46" s="72">
        <f>SUM(K40:K45)</f>
        <v>17341.440000000002</v>
      </c>
      <c r="L46" s="72">
        <f t="shared" si="7"/>
        <v>0</v>
      </c>
      <c r="M46" s="72">
        <f t="shared" si="7"/>
        <v>5198.5600000000004</v>
      </c>
      <c r="N46" s="72">
        <f>SUM(N40:N45)</f>
        <v>16253.78</v>
      </c>
      <c r="O46" s="72">
        <f>SUM(N40:O44)</f>
        <v>53313</v>
      </c>
    </row>
    <row r="47" spans="1:16" ht="15.75" thickTop="1" x14ac:dyDescent="0.25">
      <c r="A47" s="145"/>
      <c r="B47" s="73"/>
      <c r="C47" s="176">
        <f t="shared" ref="C47:N47" si="8">SUM(C35+C37+C46)</f>
        <v>2131.41</v>
      </c>
      <c r="D47" s="176">
        <f t="shared" si="8"/>
        <v>11.09</v>
      </c>
      <c r="E47" s="176">
        <f t="shared" si="8"/>
        <v>9576.09</v>
      </c>
      <c r="F47" s="176">
        <f t="shared" si="8"/>
        <v>11.09</v>
      </c>
      <c r="G47" s="176">
        <f t="shared" si="8"/>
        <v>5695.4</v>
      </c>
      <c r="H47" s="176">
        <f t="shared" si="8"/>
        <v>11.14</v>
      </c>
      <c r="I47" s="176">
        <f t="shared" si="8"/>
        <v>11.14</v>
      </c>
      <c r="J47" s="176">
        <f t="shared" si="8"/>
        <v>510</v>
      </c>
      <c r="K47" s="176">
        <f t="shared" si="8"/>
        <v>17421.440000000002</v>
      </c>
      <c r="L47" s="176">
        <f t="shared" si="8"/>
        <v>527.96</v>
      </c>
      <c r="M47" s="176">
        <f t="shared" si="8"/>
        <v>5208.5600000000004</v>
      </c>
      <c r="N47" s="176">
        <f t="shared" si="8"/>
        <v>25997.96</v>
      </c>
      <c r="O47" s="176">
        <f>SUM(O35+O37+O46)</f>
        <v>76647.5</v>
      </c>
      <c r="P47" s="175">
        <f>SUM(C47:M47)</f>
        <v>41115.32</v>
      </c>
    </row>
    <row r="48" spans="1:16" x14ac:dyDescent="0.25">
      <c r="A48" s="68" t="s">
        <v>94</v>
      </c>
      <c r="B48" s="178">
        <f>SUM(O40/8)</f>
        <v>2820</v>
      </c>
      <c r="C48" s="73"/>
      <c r="D48" s="73"/>
      <c r="F48" s="73"/>
      <c r="G48" s="73"/>
      <c r="H48" s="73"/>
      <c r="I48" s="73"/>
      <c r="O48" s="82"/>
      <c r="P48" s="78"/>
    </row>
    <row r="50" spans="1:1" x14ac:dyDescent="0.25">
      <c r="A50" t="s">
        <v>145</v>
      </c>
    </row>
  </sheetData>
  <pageMargins left="0.7" right="0.7" top="0.75" bottom="0.75" header="0.3" footer="0.3"/>
  <pageSetup scale="66" orientation="landscape" r:id="rId1"/>
  <ignoredErrors>
    <ignoredError sqref="O2:O4 O6 O25:O34 O20:O23 O15 O11 O17:O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workbookViewId="0">
      <pane ySplit="1" topLeftCell="A6" activePane="bottomLeft" state="frozen"/>
      <selection pane="bottomLeft" activeCell="N16" sqref="N16"/>
    </sheetView>
  </sheetViews>
  <sheetFormatPr defaultColWidth="8.85546875" defaultRowHeight="15" x14ac:dyDescent="0.25"/>
  <cols>
    <col min="1" max="1" width="38" style="185" bestFit="1" customWidth="1"/>
    <col min="2" max="2" width="11" customWidth="1"/>
    <col min="3" max="4" width="9" bestFit="1" customWidth="1"/>
    <col min="5" max="5" width="7.42578125" customWidth="1"/>
    <col min="6" max="6" width="8" customWidth="1"/>
    <col min="7" max="7" width="9" bestFit="1" customWidth="1"/>
    <col min="8" max="8" width="8.28515625" customWidth="1"/>
    <col min="9" max="10" width="9" bestFit="1" customWidth="1"/>
    <col min="11" max="11" width="9.85546875" bestFit="1" customWidth="1"/>
    <col min="12" max="13" width="9" bestFit="1" customWidth="1"/>
    <col min="15" max="15" width="10" customWidth="1"/>
    <col min="16" max="16" width="11.42578125" customWidth="1"/>
  </cols>
  <sheetData>
    <row r="1" spans="1:16" ht="24.75" x14ac:dyDescent="0.25">
      <c r="A1" s="180"/>
      <c r="B1" s="133" t="s">
        <v>110</v>
      </c>
      <c r="C1" s="134" t="s">
        <v>53</v>
      </c>
      <c r="D1" s="134" t="s">
        <v>7</v>
      </c>
      <c r="E1" s="134" t="s">
        <v>8</v>
      </c>
      <c r="F1" s="134" t="s">
        <v>9</v>
      </c>
      <c r="G1" s="134" t="s">
        <v>54</v>
      </c>
      <c r="H1" s="134" t="s">
        <v>55</v>
      </c>
      <c r="I1" s="134" t="s">
        <v>56</v>
      </c>
      <c r="J1" s="134" t="s">
        <v>57</v>
      </c>
      <c r="K1" s="134" t="s">
        <v>58</v>
      </c>
      <c r="L1" s="134" t="s">
        <v>59</v>
      </c>
      <c r="M1" s="134" t="s">
        <v>4</v>
      </c>
      <c r="N1" s="134" t="s">
        <v>5</v>
      </c>
      <c r="O1" s="70" t="s">
        <v>23</v>
      </c>
      <c r="P1" s="6" t="s">
        <v>84</v>
      </c>
    </row>
    <row r="2" spans="1:16" ht="14.1" customHeight="1" x14ac:dyDescent="0.25">
      <c r="A2" s="177" t="s">
        <v>85</v>
      </c>
      <c r="B2" s="79">
        <v>135</v>
      </c>
      <c r="C2" s="75">
        <v>11</v>
      </c>
      <c r="D2" s="75">
        <v>11.01</v>
      </c>
      <c r="E2" s="75">
        <v>11.01</v>
      </c>
      <c r="F2" s="75">
        <v>11.01</v>
      </c>
      <c r="G2" s="75">
        <v>11.01</v>
      </c>
      <c r="H2" s="75">
        <v>11.06</v>
      </c>
      <c r="I2" s="75">
        <v>11.06</v>
      </c>
      <c r="J2" s="75">
        <v>11.06</v>
      </c>
      <c r="K2" s="75">
        <v>11.08</v>
      </c>
      <c r="L2" s="75">
        <v>11.08</v>
      </c>
      <c r="M2" s="75">
        <v>11.11</v>
      </c>
      <c r="N2" s="75">
        <v>11.07</v>
      </c>
      <c r="O2" s="75">
        <f t="shared" ref="O2:O36" si="0">SUM(C2:N2)</f>
        <v>132.56</v>
      </c>
      <c r="P2" s="136">
        <f>SUM(B2-O2)</f>
        <v>2.4399999999999977</v>
      </c>
    </row>
    <row r="3" spans="1:16" ht="14.1" customHeight="1" x14ac:dyDescent="0.25">
      <c r="A3" s="181" t="s">
        <v>25</v>
      </c>
      <c r="B3" s="79">
        <v>2000</v>
      </c>
      <c r="C3" s="147"/>
      <c r="D3" s="70"/>
      <c r="E3" s="70"/>
      <c r="F3" s="70">
        <v>303.26</v>
      </c>
      <c r="G3" s="70">
        <v>594.30999999999995</v>
      </c>
      <c r="H3" s="70"/>
      <c r="I3" s="70"/>
      <c r="J3" s="70"/>
      <c r="K3" s="70">
        <v>655.75</v>
      </c>
      <c r="L3" s="70"/>
      <c r="M3" s="70"/>
      <c r="N3" s="75">
        <v>346.28</v>
      </c>
      <c r="O3" s="75">
        <f t="shared" si="0"/>
        <v>1899.6</v>
      </c>
      <c r="P3" s="136">
        <f>SUM(B3-O3)</f>
        <v>100.40000000000009</v>
      </c>
    </row>
    <row r="4" spans="1:16" ht="14.1" customHeight="1" x14ac:dyDescent="0.25">
      <c r="A4" s="181" t="s">
        <v>108</v>
      </c>
      <c r="B4" s="79">
        <v>1500</v>
      </c>
      <c r="C4" s="70"/>
      <c r="D4" s="70"/>
      <c r="E4" s="70"/>
      <c r="F4" s="70">
        <v>146.26</v>
      </c>
      <c r="G4" s="70"/>
      <c r="H4" s="70"/>
      <c r="I4" s="70"/>
      <c r="J4" s="70"/>
      <c r="K4" s="70"/>
      <c r="L4" s="70">
        <v>172.29</v>
      </c>
      <c r="M4" s="70"/>
      <c r="N4" s="75">
        <v>323.92</v>
      </c>
      <c r="O4" s="75">
        <f t="shared" si="0"/>
        <v>642.47</v>
      </c>
      <c r="P4" s="136">
        <f t="shared" ref="P4:P37" si="1">SUM(B4-O4)</f>
        <v>857.53</v>
      </c>
    </row>
    <row r="5" spans="1:16" ht="14.1" customHeight="1" x14ac:dyDescent="0.25">
      <c r="A5" s="181" t="s">
        <v>109</v>
      </c>
      <c r="B5" s="79">
        <v>250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5"/>
      <c r="O5" s="75">
        <f t="shared" si="0"/>
        <v>0</v>
      </c>
      <c r="P5" s="136">
        <f t="shared" si="1"/>
        <v>250</v>
      </c>
    </row>
    <row r="6" spans="1:16" ht="14.1" customHeight="1" x14ac:dyDescent="0.25">
      <c r="A6" s="181" t="s">
        <v>36</v>
      </c>
      <c r="B6" s="79">
        <v>350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5">
        <v>350</v>
      </c>
      <c r="O6" s="75">
        <f t="shared" si="0"/>
        <v>350</v>
      </c>
      <c r="P6" s="136">
        <f t="shared" si="1"/>
        <v>0</v>
      </c>
    </row>
    <row r="7" spans="1:16" ht="14.1" customHeight="1" x14ac:dyDescent="0.25">
      <c r="A7" s="67" t="s">
        <v>73</v>
      </c>
      <c r="B7" s="70">
        <v>350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5">
        <v>255</v>
      </c>
      <c r="O7" s="75">
        <f t="shared" si="0"/>
        <v>255</v>
      </c>
      <c r="P7" s="136">
        <f t="shared" si="1"/>
        <v>95</v>
      </c>
    </row>
    <row r="8" spans="1:16" ht="14.1" customHeight="1" x14ac:dyDescent="0.25">
      <c r="A8" s="181" t="s">
        <v>30</v>
      </c>
      <c r="B8" s="79">
        <v>250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5"/>
      <c r="O8" s="75">
        <f t="shared" si="0"/>
        <v>0</v>
      </c>
      <c r="P8" s="136">
        <f t="shared" si="1"/>
        <v>250</v>
      </c>
    </row>
    <row r="9" spans="1:16" ht="14.1" customHeight="1" x14ac:dyDescent="0.25">
      <c r="A9" s="181" t="s">
        <v>128</v>
      </c>
      <c r="B9" s="79">
        <v>300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5"/>
      <c r="O9" s="75">
        <f t="shared" si="0"/>
        <v>0</v>
      </c>
      <c r="P9" s="136">
        <f t="shared" si="1"/>
        <v>300</v>
      </c>
    </row>
    <row r="10" spans="1:16" ht="14.1" customHeight="1" x14ac:dyDescent="0.25">
      <c r="A10" s="181" t="s">
        <v>78</v>
      </c>
      <c r="B10" s="79">
        <v>350</v>
      </c>
      <c r="C10" s="70"/>
      <c r="D10" s="70"/>
      <c r="E10" s="70"/>
      <c r="F10" s="70"/>
      <c r="G10" s="70">
        <v>146.26</v>
      </c>
      <c r="H10" s="70"/>
      <c r="I10" s="70">
        <v>98.35</v>
      </c>
      <c r="J10" s="70"/>
      <c r="K10" s="70"/>
      <c r="L10" s="70"/>
      <c r="M10" s="70"/>
      <c r="N10" s="75"/>
      <c r="O10" s="75">
        <f t="shared" si="0"/>
        <v>244.60999999999999</v>
      </c>
      <c r="P10" s="136">
        <f t="shared" si="1"/>
        <v>105.39000000000001</v>
      </c>
    </row>
    <row r="11" spans="1:16" ht="14.1" customHeight="1" x14ac:dyDescent="0.25">
      <c r="A11" s="181" t="s">
        <v>79</v>
      </c>
      <c r="B11" s="79">
        <v>350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5">
        <v>245.3</v>
      </c>
      <c r="O11" s="75">
        <f t="shared" si="0"/>
        <v>245.3</v>
      </c>
      <c r="P11" s="136">
        <f t="shared" si="1"/>
        <v>104.69999999999999</v>
      </c>
    </row>
    <row r="12" spans="1:16" ht="14.1" customHeight="1" x14ac:dyDescent="0.25">
      <c r="A12" s="181" t="s">
        <v>80</v>
      </c>
      <c r="B12" s="79">
        <v>350</v>
      </c>
      <c r="C12" s="70"/>
      <c r="D12" s="70"/>
      <c r="E12" s="70"/>
      <c r="F12" s="70"/>
      <c r="G12" s="70"/>
      <c r="H12" s="70"/>
      <c r="I12" s="70"/>
      <c r="J12" s="70"/>
      <c r="K12" s="70"/>
      <c r="L12" s="70">
        <v>42.28</v>
      </c>
      <c r="M12" s="70"/>
      <c r="N12" s="75">
        <v>307.72000000000003</v>
      </c>
      <c r="O12" s="75">
        <f t="shared" si="0"/>
        <v>350</v>
      </c>
      <c r="P12" s="136">
        <f t="shared" si="1"/>
        <v>0</v>
      </c>
    </row>
    <row r="13" spans="1:16" ht="14.1" customHeight="1" x14ac:dyDescent="0.25">
      <c r="A13" s="181" t="s">
        <v>115</v>
      </c>
      <c r="B13" s="79">
        <v>350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5"/>
      <c r="O13" s="75">
        <f t="shared" si="0"/>
        <v>0</v>
      </c>
      <c r="P13" s="136">
        <f t="shared" si="1"/>
        <v>350</v>
      </c>
    </row>
    <row r="14" spans="1:16" ht="14.1" customHeight="1" x14ac:dyDescent="0.25">
      <c r="A14" s="181" t="s">
        <v>81</v>
      </c>
      <c r="B14" s="79">
        <v>350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5"/>
      <c r="O14" s="75">
        <f t="shared" si="0"/>
        <v>0</v>
      </c>
      <c r="P14" s="136">
        <f t="shared" si="1"/>
        <v>350</v>
      </c>
    </row>
    <row r="15" spans="1:16" ht="14.1" customHeight="1" x14ac:dyDescent="0.25">
      <c r="A15" s="181" t="s">
        <v>82</v>
      </c>
      <c r="B15" s="79">
        <v>350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5">
        <v>350</v>
      </c>
      <c r="O15" s="75">
        <f t="shared" si="0"/>
        <v>350</v>
      </c>
      <c r="P15" s="136">
        <f t="shared" si="1"/>
        <v>0</v>
      </c>
    </row>
    <row r="16" spans="1:16" ht="14.1" customHeight="1" x14ac:dyDescent="0.25">
      <c r="A16" s="181" t="s">
        <v>92</v>
      </c>
      <c r="B16" s="79">
        <v>250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5"/>
      <c r="O16" s="75">
        <f t="shared" si="0"/>
        <v>0</v>
      </c>
      <c r="P16" s="136">
        <f t="shared" si="1"/>
        <v>250</v>
      </c>
    </row>
    <row r="17" spans="1:18" ht="14.1" customHeight="1" x14ac:dyDescent="0.25">
      <c r="A17" s="67" t="s">
        <v>116</v>
      </c>
      <c r="B17" s="79">
        <v>500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>
        <v>149.25</v>
      </c>
      <c r="N17" s="75">
        <v>350.75</v>
      </c>
      <c r="O17" s="75">
        <f t="shared" si="0"/>
        <v>500</v>
      </c>
      <c r="P17" s="136">
        <f t="shared" si="1"/>
        <v>0</v>
      </c>
    </row>
    <row r="18" spans="1:18" ht="14.1" customHeight="1" x14ac:dyDescent="0.25">
      <c r="A18" s="181" t="s">
        <v>117</v>
      </c>
      <c r="B18" s="79">
        <v>250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5"/>
      <c r="O18" s="75">
        <f t="shared" si="0"/>
        <v>0</v>
      </c>
      <c r="P18" s="136">
        <f t="shared" si="1"/>
        <v>250</v>
      </c>
    </row>
    <row r="19" spans="1:18" ht="14.1" customHeight="1" x14ac:dyDescent="0.25">
      <c r="A19" s="181" t="s">
        <v>22</v>
      </c>
      <c r="B19" s="79">
        <v>250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5"/>
      <c r="O19" s="75">
        <f t="shared" si="0"/>
        <v>0</v>
      </c>
      <c r="P19" s="136">
        <f t="shared" si="1"/>
        <v>250</v>
      </c>
    </row>
    <row r="20" spans="1:18" ht="14.1" customHeight="1" x14ac:dyDescent="0.25">
      <c r="A20" s="181" t="s">
        <v>129</v>
      </c>
      <c r="B20" s="79">
        <v>250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5">
        <v>250</v>
      </c>
      <c r="O20" s="75">
        <f t="shared" si="0"/>
        <v>250</v>
      </c>
      <c r="P20" s="136">
        <f t="shared" si="1"/>
        <v>0</v>
      </c>
    </row>
    <row r="21" spans="1:18" ht="14.1" customHeight="1" x14ac:dyDescent="0.25">
      <c r="A21" s="67" t="s">
        <v>130</v>
      </c>
      <c r="B21" s="79">
        <v>750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5"/>
      <c r="O21" s="75">
        <f t="shared" si="0"/>
        <v>0</v>
      </c>
      <c r="P21" s="136">
        <f t="shared" si="1"/>
        <v>750</v>
      </c>
    </row>
    <row r="22" spans="1:18" ht="14.1" customHeight="1" x14ac:dyDescent="0.25">
      <c r="A22" s="181" t="s">
        <v>37</v>
      </c>
      <c r="B22" s="79">
        <v>250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5"/>
      <c r="O22" s="75">
        <f t="shared" si="0"/>
        <v>0</v>
      </c>
      <c r="P22" s="136">
        <f t="shared" si="1"/>
        <v>250</v>
      </c>
    </row>
    <row r="23" spans="1:18" ht="14.1" customHeight="1" x14ac:dyDescent="0.25">
      <c r="A23" s="181" t="s">
        <v>107</v>
      </c>
      <c r="B23" s="79">
        <v>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5"/>
      <c r="O23" s="75">
        <f t="shared" si="0"/>
        <v>0</v>
      </c>
      <c r="P23" s="136">
        <f t="shared" si="1"/>
        <v>0</v>
      </c>
    </row>
    <row r="24" spans="1:18" ht="14.1" customHeight="1" x14ac:dyDescent="0.25">
      <c r="A24" s="181" t="s">
        <v>38</v>
      </c>
      <c r="B24" s="79">
        <v>2000</v>
      </c>
      <c r="C24" s="70"/>
      <c r="D24" s="70"/>
      <c r="E24" s="70"/>
      <c r="F24" s="70"/>
      <c r="G24" s="70"/>
      <c r="H24" s="70"/>
      <c r="I24" s="70"/>
      <c r="J24" s="70"/>
      <c r="K24" s="70"/>
      <c r="L24" s="70">
        <v>2000</v>
      </c>
      <c r="M24" s="70"/>
      <c r="N24" s="75"/>
      <c r="O24" s="75">
        <f t="shared" si="0"/>
        <v>2000</v>
      </c>
      <c r="P24" s="136">
        <f t="shared" si="1"/>
        <v>0</v>
      </c>
    </row>
    <row r="25" spans="1:18" ht="14.1" customHeight="1" x14ac:dyDescent="0.25">
      <c r="A25" s="181" t="s">
        <v>47</v>
      </c>
      <c r="B25" s="79">
        <v>1000</v>
      </c>
      <c r="C25" s="70"/>
      <c r="D25" s="70"/>
      <c r="E25" s="70"/>
      <c r="F25" s="70"/>
      <c r="G25" s="70">
        <v>1000</v>
      </c>
      <c r="H25" s="70"/>
      <c r="I25" s="70"/>
      <c r="J25" s="70"/>
      <c r="K25" s="70"/>
      <c r="L25" s="70"/>
      <c r="M25" s="70"/>
      <c r="N25" s="75"/>
      <c r="O25" s="75">
        <f t="shared" si="0"/>
        <v>1000</v>
      </c>
      <c r="P25" s="136">
        <f t="shared" si="1"/>
        <v>0</v>
      </c>
    </row>
    <row r="26" spans="1:18" ht="14.1" customHeight="1" x14ac:dyDescent="0.25">
      <c r="A26" s="67" t="s">
        <v>118</v>
      </c>
      <c r="B26" s="79">
        <v>175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>
        <f ca="1">M26</f>
        <v>0</v>
      </c>
      <c r="N26" s="75"/>
      <c r="O26" s="75">
        <f t="shared" ca="1" si="0"/>
        <v>0</v>
      </c>
      <c r="P26" s="136">
        <f t="shared" ca="1" si="1"/>
        <v>175</v>
      </c>
    </row>
    <row r="27" spans="1:18" ht="14.1" customHeight="1" x14ac:dyDescent="0.25">
      <c r="A27" s="67" t="s">
        <v>131</v>
      </c>
      <c r="B27" s="79">
        <v>1620</v>
      </c>
      <c r="C27" s="70"/>
      <c r="D27" s="70">
        <v>107.3</v>
      </c>
      <c r="E27" s="70"/>
      <c r="F27" s="70"/>
      <c r="G27" s="70"/>
      <c r="H27" s="70">
        <v>27.5</v>
      </c>
      <c r="I27" s="70"/>
      <c r="J27" s="70"/>
      <c r="K27" s="70"/>
      <c r="L27" s="70"/>
      <c r="M27" s="70">
        <v>124.3</v>
      </c>
      <c r="N27" s="75">
        <v>1212.0999999999999</v>
      </c>
      <c r="O27" s="75">
        <f>SUM(C27:N27)</f>
        <v>1471.1999999999998</v>
      </c>
      <c r="P27" s="136">
        <f t="shared" si="1"/>
        <v>148.80000000000018</v>
      </c>
    </row>
    <row r="28" spans="1:18" ht="14.1" customHeight="1" x14ac:dyDescent="0.25">
      <c r="A28" s="67" t="s">
        <v>123</v>
      </c>
      <c r="B28" s="79">
        <v>2319.1999999999998</v>
      </c>
      <c r="C28" s="70"/>
      <c r="D28" s="70"/>
      <c r="E28" s="70"/>
      <c r="F28" s="70"/>
      <c r="G28" s="70"/>
      <c r="H28" s="70"/>
      <c r="I28" s="190">
        <v>2314.8000000000002</v>
      </c>
      <c r="J28" s="70"/>
      <c r="K28" s="70"/>
      <c r="L28" s="70"/>
      <c r="M28" s="70"/>
      <c r="N28" s="75"/>
      <c r="O28" s="75">
        <f t="shared" si="0"/>
        <v>2314.8000000000002</v>
      </c>
      <c r="P28" s="136">
        <f t="shared" si="1"/>
        <v>4.3999999999996362</v>
      </c>
    </row>
    <row r="29" spans="1:18" ht="14.1" customHeight="1" x14ac:dyDescent="0.25">
      <c r="A29" s="67" t="s">
        <v>132</v>
      </c>
      <c r="B29" s="79">
        <v>290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5">
        <v>380</v>
      </c>
      <c r="O29" s="75">
        <f t="shared" si="0"/>
        <v>380</v>
      </c>
      <c r="P29" s="136">
        <f t="shared" si="1"/>
        <v>-90</v>
      </c>
    </row>
    <row r="30" spans="1:18" ht="14.1" customHeight="1" x14ac:dyDescent="0.25">
      <c r="A30" s="67" t="s">
        <v>28</v>
      </c>
      <c r="B30" s="79">
        <v>650</v>
      </c>
      <c r="C30" s="70"/>
      <c r="D30" s="70">
        <v>130.34</v>
      </c>
      <c r="E30" s="70"/>
      <c r="F30" s="70"/>
      <c r="G30" s="70"/>
      <c r="H30" s="70"/>
      <c r="I30" s="70"/>
      <c r="J30" s="70"/>
      <c r="K30" s="70"/>
      <c r="L30" s="70"/>
      <c r="M30" s="70">
        <v>74.3</v>
      </c>
      <c r="N30" s="75"/>
      <c r="O30" s="75">
        <f t="shared" si="0"/>
        <v>204.64</v>
      </c>
      <c r="P30" s="136">
        <f t="shared" si="1"/>
        <v>445.36</v>
      </c>
    </row>
    <row r="31" spans="1:18" ht="14.1" customHeight="1" x14ac:dyDescent="0.25">
      <c r="A31" s="67" t="s">
        <v>120</v>
      </c>
      <c r="B31" s="79">
        <v>1500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5"/>
      <c r="O31" s="75">
        <f t="shared" si="0"/>
        <v>0</v>
      </c>
      <c r="P31" s="136">
        <f t="shared" si="1"/>
        <v>1500</v>
      </c>
    </row>
    <row r="32" spans="1:18" ht="14.1" customHeight="1" x14ac:dyDescent="0.25">
      <c r="A32" s="67" t="s">
        <v>101</v>
      </c>
      <c r="B32" s="79">
        <v>1000</v>
      </c>
      <c r="C32" s="77"/>
      <c r="D32" s="77">
        <v>990</v>
      </c>
      <c r="E32" s="77"/>
      <c r="F32" s="77"/>
      <c r="G32" s="77"/>
      <c r="H32" s="77"/>
      <c r="I32" s="77"/>
      <c r="J32" s="77"/>
      <c r="K32" s="77"/>
      <c r="L32" s="77"/>
      <c r="M32" s="77"/>
      <c r="N32" s="70"/>
      <c r="O32" s="75">
        <f t="shared" si="0"/>
        <v>990</v>
      </c>
      <c r="P32" s="136">
        <f t="shared" si="1"/>
        <v>10</v>
      </c>
      <c r="R32" s="70"/>
    </row>
    <row r="33" spans="1:16" ht="14.1" customHeight="1" x14ac:dyDescent="0.25">
      <c r="A33" s="67" t="s">
        <v>119</v>
      </c>
      <c r="B33" s="70">
        <v>580.79999999999995</v>
      </c>
      <c r="C33" s="77"/>
      <c r="D33" s="77"/>
      <c r="E33" s="77">
        <v>580</v>
      </c>
      <c r="F33" s="77"/>
      <c r="G33" s="77"/>
      <c r="H33" s="77"/>
      <c r="I33" s="77"/>
      <c r="J33" s="77"/>
      <c r="K33" s="77"/>
      <c r="L33" s="77"/>
      <c r="M33" s="77"/>
      <c r="N33" s="70"/>
      <c r="O33" s="75">
        <f t="shared" si="0"/>
        <v>580</v>
      </c>
      <c r="P33" s="136">
        <f t="shared" si="1"/>
        <v>0.79999999999995453</v>
      </c>
    </row>
    <row r="34" spans="1:16" ht="14.1" customHeight="1" x14ac:dyDescent="0.25">
      <c r="A34" s="67" t="s">
        <v>21</v>
      </c>
      <c r="B34" s="70">
        <v>4630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>
        <f t="shared" si="0"/>
        <v>0</v>
      </c>
      <c r="P34" s="136">
        <f t="shared" si="1"/>
        <v>4630</v>
      </c>
    </row>
    <row r="35" spans="1:16" ht="14.1" customHeight="1" thickBot="1" x14ac:dyDescent="0.3">
      <c r="A35" s="191" t="s">
        <v>133</v>
      </c>
      <c r="B35" s="78">
        <v>600</v>
      </c>
      <c r="C35" s="75"/>
      <c r="D35" s="75"/>
      <c r="E35" s="75"/>
      <c r="F35" s="75"/>
      <c r="G35" s="75"/>
      <c r="H35" s="75"/>
      <c r="I35" s="75"/>
      <c r="J35" s="75"/>
      <c r="K35" s="75"/>
      <c r="L35" s="75">
        <v>600</v>
      </c>
      <c r="M35" s="75"/>
      <c r="N35" s="75"/>
      <c r="O35" s="70">
        <f t="shared" si="0"/>
        <v>600</v>
      </c>
      <c r="P35" s="136">
        <f t="shared" si="1"/>
        <v>0</v>
      </c>
    </row>
    <row r="36" spans="1:16" ht="14.1" customHeight="1" thickTop="1" thickBot="1" x14ac:dyDescent="0.3">
      <c r="A36" s="186" t="s">
        <v>112</v>
      </c>
      <c r="B36" s="141">
        <v>1000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51">
        <f t="shared" si="0"/>
        <v>0</v>
      </c>
      <c r="P36" s="136">
        <f t="shared" si="1"/>
        <v>1000</v>
      </c>
    </row>
    <row r="37" spans="1:16" ht="16.5" thickTop="1" thickBot="1" x14ac:dyDescent="0.3">
      <c r="A37" s="187" t="s">
        <v>23</v>
      </c>
      <c r="B37" s="149">
        <f t="shared" ref="B37:O37" si="2">SUM(B2:B34)</f>
        <v>25500</v>
      </c>
      <c r="C37" s="139">
        <f t="shared" si="2"/>
        <v>11</v>
      </c>
      <c r="D37" s="139">
        <f t="shared" si="2"/>
        <v>1238.6500000000001</v>
      </c>
      <c r="E37" s="139">
        <f t="shared" si="2"/>
        <v>591.01</v>
      </c>
      <c r="F37" s="139">
        <f t="shared" si="2"/>
        <v>460.53</v>
      </c>
      <c r="G37" s="139">
        <f t="shared" si="2"/>
        <v>1751.58</v>
      </c>
      <c r="H37" s="139">
        <f t="shared" si="2"/>
        <v>38.56</v>
      </c>
      <c r="I37" s="72">
        <f t="shared" si="2"/>
        <v>2424.21</v>
      </c>
      <c r="J37" s="139">
        <f t="shared" si="2"/>
        <v>11.06</v>
      </c>
      <c r="K37" s="139">
        <f t="shared" si="2"/>
        <v>666.83</v>
      </c>
      <c r="L37" s="139">
        <f t="shared" si="2"/>
        <v>2225.65</v>
      </c>
      <c r="M37" s="139">
        <f t="shared" ca="1" si="2"/>
        <v>209.70999999999998</v>
      </c>
      <c r="N37" s="139">
        <f t="shared" si="2"/>
        <v>4382.1399999999994</v>
      </c>
      <c r="O37" s="72">
        <f t="shared" ca="1" si="2"/>
        <v>10008.790000000001</v>
      </c>
      <c r="P37" s="136">
        <f t="shared" ca="1" si="1"/>
        <v>15491.21</v>
      </c>
    </row>
    <row r="38" spans="1:16" ht="16.5" thickTop="1" thickBot="1" x14ac:dyDescent="0.3">
      <c r="A38" s="186" t="s">
        <v>111</v>
      </c>
      <c r="B38" s="149">
        <v>30000</v>
      </c>
      <c r="C38" s="94"/>
      <c r="D38" s="94"/>
      <c r="E38" s="94"/>
      <c r="F38" s="94"/>
      <c r="G38" s="94"/>
      <c r="H38" s="94"/>
      <c r="I38" s="138"/>
      <c r="J38" s="94"/>
      <c r="K38" s="94"/>
      <c r="L38" s="94"/>
      <c r="M38" s="94"/>
      <c r="N38" s="94"/>
      <c r="O38" s="138"/>
      <c r="P38" s="179"/>
    </row>
    <row r="39" spans="1:16" ht="20.25" thickTop="1" thickBot="1" x14ac:dyDescent="0.35">
      <c r="A39" s="188"/>
      <c r="B39" s="141"/>
      <c r="C39" s="95"/>
      <c r="D39" s="95"/>
      <c r="E39" s="97" t="s">
        <v>122</v>
      </c>
      <c r="F39" s="96"/>
      <c r="G39" s="95"/>
      <c r="H39" s="95"/>
      <c r="I39" s="96"/>
      <c r="J39" s="95"/>
      <c r="K39" s="95"/>
      <c r="L39" s="95"/>
      <c r="M39" s="94"/>
      <c r="N39" s="95"/>
      <c r="O39" s="95"/>
      <c r="P39" s="78"/>
    </row>
    <row r="40" spans="1:16" ht="15.75" thickTop="1" x14ac:dyDescent="0.25">
      <c r="A40" s="189"/>
      <c r="B40" s="76" t="s">
        <v>83</v>
      </c>
      <c r="C40" s="134" t="s">
        <v>53</v>
      </c>
      <c r="D40" s="134" t="s">
        <v>7</v>
      </c>
      <c r="E40" s="134" t="s">
        <v>8</v>
      </c>
      <c r="F40" s="134" t="s">
        <v>9</v>
      </c>
      <c r="G40" s="134" t="s">
        <v>54</v>
      </c>
      <c r="H40" s="134" t="s">
        <v>55</v>
      </c>
      <c r="I40" s="134" t="s">
        <v>56</v>
      </c>
      <c r="J40" s="134" t="s">
        <v>57</v>
      </c>
      <c r="K40" s="134" t="s">
        <v>58</v>
      </c>
      <c r="L40" s="134" t="s">
        <v>59</v>
      </c>
      <c r="M40" s="134" t="s">
        <v>4</v>
      </c>
      <c r="N40" s="134" t="s">
        <v>5</v>
      </c>
      <c r="O40" s="152" t="s">
        <v>23</v>
      </c>
      <c r="P40" s="4"/>
    </row>
    <row r="41" spans="1:16" x14ac:dyDescent="0.25">
      <c r="A41" s="182" t="s">
        <v>121</v>
      </c>
      <c r="B41" s="74">
        <f>O41</f>
        <v>20325.79</v>
      </c>
      <c r="C41" s="70"/>
      <c r="D41" s="70"/>
      <c r="E41" s="70"/>
      <c r="F41" s="70"/>
      <c r="G41" s="70"/>
      <c r="H41" s="70"/>
      <c r="I41" s="70">
        <v>18.82</v>
      </c>
      <c r="J41" s="70">
        <v>2438.61</v>
      </c>
      <c r="K41" s="70">
        <v>13312.52</v>
      </c>
      <c r="L41" s="70">
        <v>4555.84</v>
      </c>
      <c r="M41" s="70"/>
      <c r="N41" s="70"/>
      <c r="O41" s="70">
        <f t="shared" ref="O41:O46" si="3">SUM(C41:M41)</f>
        <v>20325.79</v>
      </c>
    </row>
    <row r="42" spans="1:16" x14ac:dyDescent="0.25">
      <c r="A42" s="182" t="s">
        <v>113</v>
      </c>
      <c r="B42" s="74">
        <f>O42</f>
        <v>2611.02</v>
      </c>
      <c r="C42" s="78"/>
      <c r="D42" s="70"/>
      <c r="E42" s="70"/>
      <c r="F42" s="70"/>
      <c r="G42" s="70"/>
      <c r="H42" s="70"/>
      <c r="I42" s="70"/>
      <c r="J42" s="70">
        <v>117.95</v>
      </c>
      <c r="K42" s="70">
        <v>1295.47</v>
      </c>
      <c r="L42" s="70">
        <v>520</v>
      </c>
      <c r="M42" s="70">
        <v>607.6</v>
      </c>
      <c r="N42" s="70">
        <v>70</v>
      </c>
      <c r="O42" s="70">
        <f>SUM(C42:N42)</f>
        <v>2611.02</v>
      </c>
    </row>
    <row r="43" spans="1:16" x14ac:dyDescent="0.25">
      <c r="A43" s="182" t="s">
        <v>114</v>
      </c>
      <c r="B43" s="74">
        <f>O43</f>
        <v>100</v>
      </c>
      <c r="C43" s="70"/>
      <c r="D43" s="70"/>
      <c r="E43" s="70"/>
      <c r="F43" s="70"/>
      <c r="G43" s="70"/>
      <c r="H43" s="70"/>
      <c r="I43" s="70"/>
      <c r="J43" s="70">
        <v>25</v>
      </c>
      <c r="K43" s="70"/>
      <c r="L43" s="70">
        <v>25</v>
      </c>
      <c r="M43" s="70">
        <v>50</v>
      </c>
      <c r="N43" s="70"/>
      <c r="O43" s="70">
        <f t="shared" si="3"/>
        <v>100</v>
      </c>
    </row>
    <row r="44" spans="1:16" x14ac:dyDescent="0.25">
      <c r="A44" s="182" t="s">
        <v>22</v>
      </c>
      <c r="B44" s="74">
        <f>O44</f>
        <v>5500.83</v>
      </c>
      <c r="C44" s="70"/>
      <c r="D44" s="77"/>
      <c r="E44" s="77"/>
      <c r="F44" s="77"/>
      <c r="G44" s="77"/>
      <c r="H44" s="77"/>
      <c r="I44" s="77"/>
      <c r="J44" s="77"/>
      <c r="K44" s="77"/>
      <c r="L44" s="161">
        <v>4000</v>
      </c>
      <c r="M44" s="70">
        <v>1500.83</v>
      </c>
      <c r="N44" s="70"/>
      <c r="O44" s="70">
        <f t="shared" si="3"/>
        <v>5500.83</v>
      </c>
    </row>
    <row r="45" spans="1:16" x14ac:dyDescent="0.25">
      <c r="A45" s="182" t="s">
        <v>68</v>
      </c>
      <c r="B45" s="74">
        <f>O45</f>
        <v>10471.92</v>
      </c>
      <c r="D45" s="70">
        <v>4684.92</v>
      </c>
      <c r="E45" s="70"/>
      <c r="F45" s="70"/>
      <c r="G45" s="70">
        <v>5752</v>
      </c>
      <c r="H45" s="70"/>
      <c r="I45" s="70"/>
      <c r="J45" s="70"/>
      <c r="K45" s="70">
        <v>20</v>
      </c>
      <c r="L45" s="70">
        <v>15</v>
      </c>
      <c r="M45" s="70"/>
      <c r="N45" s="70"/>
      <c r="O45" s="70">
        <f>SUM(D45:M45)</f>
        <v>10471.92</v>
      </c>
    </row>
    <row r="46" spans="1:16" ht="15.75" thickBot="1" x14ac:dyDescent="0.3">
      <c r="A46" s="183" t="s">
        <v>23</v>
      </c>
      <c r="B46" s="72">
        <f t="shared" ref="B46:N46" si="4">SUM(B41:B45)</f>
        <v>39009.56</v>
      </c>
      <c r="C46" s="72">
        <f t="shared" si="4"/>
        <v>0</v>
      </c>
      <c r="D46" s="72">
        <f>SUM(D41:D45)</f>
        <v>4684.92</v>
      </c>
      <c r="E46" s="72">
        <f t="shared" si="4"/>
        <v>0</v>
      </c>
      <c r="F46" s="72">
        <f t="shared" si="4"/>
        <v>0</v>
      </c>
      <c r="G46" s="72">
        <f t="shared" si="4"/>
        <v>5752</v>
      </c>
      <c r="H46" s="72">
        <f t="shared" si="4"/>
        <v>0</v>
      </c>
      <c r="I46" s="72">
        <f t="shared" si="4"/>
        <v>18.82</v>
      </c>
      <c r="J46" s="72">
        <f t="shared" si="4"/>
        <v>2581.56</v>
      </c>
      <c r="K46" s="72">
        <f t="shared" si="4"/>
        <v>14627.99</v>
      </c>
      <c r="L46" s="72">
        <f t="shared" si="4"/>
        <v>9115.84</v>
      </c>
      <c r="M46" s="72">
        <f t="shared" si="4"/>
        <v>2158.4299999999998</v>
      </c>
      <c r="N46" s="72">
        <f t="shared" si="4"/>
        <v>70</v>
      </c>
      <c r="O46" s="72">
        <f t="shared" si="3"/>
        <v>38939.560000000005</v>
      </c>
    </row>
    <row r="47" spans="1:16" ht="15.75" thickTop="1" x14ac:dyDescent="0.25">
      <c r="A47" s="184"/>
      <c r="B47" s="73"/>
      <c r="C47" s="176" t="e">
        <f>SUM(C37+#REF!+C46)</f>
        <v>#REF!</v>
      </c>
      <c r="D47" s="176" t="e">
        <f>SUM(D37+#REF!+D46)</f>
        <v>#REF!</v>
      </c>
      <c r="E47" s="176" t="e">
        <f>SUM(E37+#REF!+E46)</f>
        <v>#REF!</v>
      </c>
      <c r="F47" s="176" t="e">
        <f>SUM(F37+#REF!+F46)</f>
        <v>#REF!</v>
      </c>
      <c r="G47" s="176" t="e">
        <f>SUM(G37+#REF!+G46)</f>
        <v>#REF!</v>
      </c>
      <c r="H47" s="176" t="e">
        <f>SUM(H37+#REF!+H46)</f>
        <v>#REF!</v>
      </c>
      <c r="I47" s="176" t="e">
        <f>SUM(I37+#REF!+I46)</f>
        <v>#REF!</v>
      </c>
      <c r="J47" s="176" t="e">
        <f>SUM(J37+#REF!+J46)</f>
        <v>#REF!</v>
      </c>
      <c r="K47" s="176" t="e">
        <f>SUM(K37+#REF!+K46)</f>
        <v>#REF!</v>
      </c>
      <c r="L47" s="176" t="e">
        <f>SUM(L37+#REF!+L46)</f>
        <v>#REF!</v>
      </c>
      <c r="M47" s="176" t="e">
        <f ca="1">SUM(M37+#REF!+M46)</f>
        <v>#REF!</v>
      </c>
      <c r="N47" s="176" t="e">
        <f>SUM(N37+#REF!+N46)</f>
        <v>#REF!</v>
      </c>
      <c r="O47" s="176" t="e">
        <f ca="1">SUM(O37+#REF!+O46)</f>
        <v>#REF!</v>
      </c>
      <c r="P47" s="175" t="e">
        <f>SUM(C47:M47)</f>
        <v>#REF!</v>
      </c>
    </row>
    <row r="48" spans="1:16" ht="15.75" x14ac:dyDescent="0.25">
      <c r="A48" s="192" t="s">
        <v>134</v>
      </c>
      <c r="B48" s="193"/>
      <c r="C48" s="73"/>
      <c r="D48" s="73"/>
      <c r="F48" s="73"/>
      <c r="G48" s="73"/>
      <c r="H48" s="73"/>
      <c r="I48" s="73"/>
      <c r="O48" s="82"/>
      <c r="P48" s="78"/>
    </row>
    <row r="49" spans="1:1" x14ac:dyDescent="0.25">
      <c r="A49" s="185" t="s">
        <v>124</v>
      </c>
    </row>
    <row r="50" spans="1:1" ht="30" x14ac:dyDescent="0.25">
      <c r="A50" s="185" t="s">
        <v>125</v>
      </c>
    </row>
    <row r="51" spans="1:1" ht="45" x14ac:dyDescent="0.25">
      <c r="A51" s="185" t="s">
        <v>135</v>
      </c>
    </row>
    <row r="52" spans="1:1" ht="45" x14ac:dyDescent="0.25">
      <c r="A52" s="185" t="s">
        <v>136</v>
      </c>
    </row>
    <row r="53" spans="1:1" ht="45" x14ac:dyDescent="0.25">
      <c r="A53" s="185" t="s">
        <v>137</v>
      </c>
    </row>
  </sheetData>
  <pageMargins left="0.7" right="0.7" top="0.75" bottom="0.75" header="0.3" footer="0.3"/>
  <pageSetup paperSize="5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workbookViewId="0">
      <selection activeCell="O41" sqref="O41"/>
    </sheetView>
  </sheetViews>
  <sheetFormatPr defaultColWidth="8.85546875" defaultRowHeight="15" x14ac:dyDescent="0.25"/>
  <cols>
    <col min="1" max="1" width="21.7109375" customWidth="1"/>
    <col min="2" max="2" width="11" customWidth="1"/>
    <col min="3" max="3" width="9.7109375" customWidth="1"/>
    <col min="4" max="4" width="8.28515625" customWidth="1"/>
    <col min="5" max="5" width="7" customWidth="1"/>
    <col min="6" max="6" width="7.42578125" customWidth="1"/>
    <col min="7" max="7" width="8" customWidth="1"/>
    <col min="8" max="8" width="7.85546875" customWidth="1"/>
    <col min="9" max="9" width="8.28515625" customWidth="1"/>
    <col min="10" max="10" width="7.7109375" customWidth="1"/>
    <col min="11" max="11" width="8.140625" customWidth="1"/>
    <col min="12" max="12" width="7.7109375" customWidth="1"/>
    <col min="13" max="13" width="8" customWidth="1"/>
    <col min="14" max="14" width="7.7109375" customWidth="1"/>
    <col min="16" max="16" width="10" customWidth="1"/>
    <col min="17" max="17" width="11.42578125" customWidth="1"/>
  </cols>
  <sheetData>
    <row r="1" spans="1:17" ht="26.25" x14ac:dyDescent="0.4">
      <c r="A1" s="2"/>
      <c r="B1" s="38"/>
      <c r="E1" s="24" t="s">
        <v>105</v>
      </c>
      <c r="F1" s="39"/>
      <c r="H1" s="39"/>
      <c r="J1" s="39"/>
      <c r="K1" s="39"/>
      <c r="L1" s="39"/>
      <c r="M1" s="39"/>
      <c r="N1" s="39"/>
      <c r="O1" s="39"/>
      <c r="P1" s="39"/>
      <c r="Q1" s="39"/>
    </row>
    <row r="2" spans="1:17" ht="24.75" x14ac:dyDescent="0.25">
      <c r="A2" s="132"/>
      <c r="B2" s="133" t="s">
        <v>103</v>
      </c>
      <c r="C2" s="133" t="s">
        <v>104</v>
      </c>
      <c r="D2" s="134" t="s">
        <v>53</v>
      </c>
      <c r="E2" s="134" t="s">
        <v>7</v>
      </c>
      <c r="F2" s="134" t="s">
        <v>8</v>
      </c>
      <c r="G2" s="134" t="s">
        <v>9</v>
      </c>
      <c r="H2" s="134" t="s">
        <v>54</v>
      </c>
      <c r="I2" s="134" t="s">
        <v>55</v>
      </c>
      <c r="J2" s="134" t="s">
        <v>56</v>
      </c>
      <c r="K2" s="134" t="s">
        <v>57</v>
      </c>
      <c r="L2" s="134" t="s">
        <v>58</v>
      </c>
      <c r="M2" s="134" t="s">
        <v>59</v>
      </c>
      <c r="N2" s="134" t="s">
        <v>4</v>
      </c>
      <c r="O2" s="134" t="s">
        <v>5</v>
      </c>
      <c r="P2" s="70" t="s">
        <v>23</v>
      </c>
      <c r="Q2" s="6" t="s">
        <v>84</v>
      </c>
    </row>
    <row r="3" spans="1:17" x14ac:dyDescent="0.25">
      <c r="A3" s="130" t="s">
        <v>85</v>
      </c>
      <c r="B3" s="172">
        <v>135</v>
      </c>
      <c r="C3" s="75">
        <f t="shared" ref="C3:C30" si="0">P3</f>
        <v>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>
        <f t="shared" ref="P3:P29" si="1">SUM(D3:N3)</f>
        <v>0</v>
      </c>
      <c r="Q3" s="136">
        <f t="shared" ref="Q3:Q31" si="2">SUM(B3+P3)</f>
        <v>135</v>
      </c>
    </row>
    <row r="4" spans="1:17" x14ac:dyDescent="0.25">
      <c r="A4" s="68" t="s">
        <v>25</v>
      </c>
      <c r="B4" s="79">
        <v>1000</v>
      </c>
      <c r="C4" s="75">
        <f t="shared" si="0"/>
        <v>0</v>
      </c>
      <c r="D4" s="147"/>
      <c r="E4" s="70"/>
      <c r="F4" s="70"/>
      <c r="G4" s="70"/>
      <c r="H4" s="70"/>
      <c r="I4" s="70"/>
      <c r="J4" s="70"/>
      <c r="K4" s="70"/>
      <c r="L4" s="70"/>
      <c r="M4" s="70"/>
      <c r="N4" s="70"/>
      <c r="O4" s="75"/>
      <c r="P4" s="75">
        <f t="shared" si="1"/>
        <v>0</v>
      </c>
      <c r="Q4" s="148">
        <f t="shared" si="2"/>
        <v>1000</v>
      </c>
    </row>
    <row r="5" spans="1:17" x14ac:dyDescent="0.25">
      <c r="A5" s="68" t="s">
        <v>33</v>
      </c>
      <c r="B5" s="79">
        <v>500</v>
      </c>
      <c r="C5" s="75">
        <f t="shared" si="0"/>
        <v>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5"/>
      <c r="P5" s="75">
        <f t="shared" si="1"/>
        <v>0</v>
      </c>
      <c r="Q5" s="136">
        <f t="shared" si="2"/>
        <v>500</v>
      </c>
    </row>
    <row r="6" spans="1:17" x14ac:dyDescent="0.25">
      <c r="A6" s="68" t="s">
        <v>35</v>
      </c>
      <c r="B6" s="79">
        <v>300</v>
      </c>
      <c r="C6" s="75">
        <f t="shared" si="0"/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5"/>
      <c r="P6" s="75">
        <f t="shared" si="1"/>
        <v>0</v>
      </c>
      <c r="Q6" s="136">
        <f t="shared" si="2"/>
        <v>300</v>
      </c>
    </row>
    <row r="7" spans="1:17" x14ac:dyDescent="0.25">
      <c r="A7" s="100" t="s">
        <v>36</v>
      </c>
      <c r="B7" s="173">
        <v>500</v>
      </c>
      <c r="C7" s="75">
        <f t="shared" si="0"/>
        <v>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5"/>
      <c r="P7" s="75">
        <f t="shared" si="1"/>
        <v>0</v>
      </c>
      <c r="Q7" s="136">
        <f t="shared" si="2"/>
        <v>500</v>
      </c>
    </row>
    <row r="8" spans="1:17" x14ac:dyDescent="0.25">
      <c r="A8" s="68" t="s">
        <v>73</v>
      </c>
      <c r="B8" s="79">
        <v>500</v>
      </c>
      <c r="C8" s="75">
        <f t="shared" si="0"/>
        <v>0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5"/>
      <c r="P8" s="75">
        <f t="shared" si="1"/>
        <v>0</v>
      </c>
      <c r="Q8" s="136">
        <f t="shared" si="2"/>
        <v>500</v>
      </c>
    </row>
    <row r="9" spans="1:17" x14ac:dyDescent="0.25">
      <c r="A9" s="68" t="s">
        <v>30</v>
      </c>
      <c r="B9" s="79">
        <v>250</v>
      </c>
      <c r="C9" s="75">
        <f t="shared" si="0"/>
        <v>0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5"/>
      <c r="P9" s="75">
        <f t="shared" si="1"/>
        <v>0</v>
      </c>
      <c r="Q9" s="136">
        <f t="shared" si="2"/>
        <v>250</v>
      </c>
    </row>
    <row r="10" spans="1:17" x14ac:dyDescent="0.25">
      <c r="A10" s="68" t="s">
        <v>24</v>
      </c>
      <c r="B10" s="79">
        <v>350</v>
      </c>
      <c r="C10" s="75">
        <f t="shared" si="0"/>
        <v>0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5"/>
      <c r="P10" s="75">
        <f t="shared" si="1"/>
        <v>0</v>
      </c>
      <c r="Q10" s="136">
        <f t="shared" si="2"/>
        <v>350</v>
      </c>
    </row>
    <row r="11" spans="1:17" x14ac:dyDescent="0.25">
      <c r="A11" s="68" t="s">
        <v>78</v>
      </c>
      <c r="B11" s="173">
        <v>325</v>
      </c>
      <c r="C11" s="75">
        <f t="shared" si="0"/>
        <v>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5"/>
      <c r="P11" s="75">
        <f t="shared" si="1"/>
        <v>0</v>
      </c>
      <c r="Q11" s="136">
        <f t="shared" si="2"/>
        <v>325</v>
      </c>
    </row>
    <row r="12" spans="1:17" x14ac:dyDescent="0.25">
      <c r="A12" s="68" t="s">
        <v>79</v>
      </c>
      <c r="B12" s="173">
        <v>325</v>
      </c>
      <c r="C12" s="75">
        <f t="shared" si="0"/>
        <v>0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5"/>
      <c r="P12" s="75">
        <f t="shared" si="1"/>
        <v>0</v>
      </c>
      <c r="Q12" s="136">
        <f t="shared" si="2"/>
        <v>325</v>
      </c>
    </row>
    <row r="13" spans="1:17" x14ac:dyDescent="0.25">
      <c r="A13" s="68" t="s">
        <v>80</v>
      </c>
      <c r="B13" s="173">
        <v>325</v>
      </c>
      <c r="C13" s="75">
        <f t="shared" si="0"/>
        <v>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5"/>
      <c r="P13" s="75">
        <f t="shared" si="1"/>
        <v>0</v>
      </c>
      <c r="Q13" s="136">
        <f t="shared" si="2"/>
        <v>325</v>
      </c>
    </row>
    <row r="14" spans="1:17" x14ac:dyDescent="0.25">
      <c r="A14" s="68" t="s">
        <v>81</v>
      </c>
      <c r="B14" s="173">
        <v>325</v>
      </c>
      <c r="C14" s="75">
        <f t="shared" si="0"/>
        <v>0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5"/>
      <c r="P14" s="75">
        <f t="shared" si="1"/>
        <v>0</v>
      </c>
      <c r="Q14" s="136">
        <f t="shared" si="2"/>
        <v>325</v>
      </c>
    </row>
    <row r="15" spans="1:17" x14ac:dyDescent="0.25">
      <c r="A15" s="68" t="s">
        <v>82</v>
      </c>
      <c r="B15" s="173">
        <v>325</v>
      </c>
      <c r="C15" s="75">
        <f t="shared" si="0"/>
        <v>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5"/>
      <c r="P15" s="75">
        <f t="shared" si="1"/>
        <v>0</v>
      </c>
      <c r="Q15" s="136">
        <f t="shared" si="2"/>
        <v>325</v>
      </c>
    </row>
    <row r="16" spans="1:17" x14ac:dyDescent="0.25">
      <c r="A16" s="68" t="s">
        <v>92</v>
      </c>
      <c r="B16" s="79">
        <v>250</v>
      </c>
      <c r="C16" s="75">
        <f t="shared" si="0"/>
        <v>0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5"/>
      <c r="P16" s="75">
        <f t="shared" si="1"/>
        <v>0</v>
      </c>
      <c r="Q16" s="136">
        <f t="shared" si="2"/>
        <v>250</v>
      </c>
    </row>
    <row r="17" spans="1:17" x14ac:dyDescent="0.25">
      <c r="A17" s="68" t="s">
        <v>22</v>
      </c>
      <c r="B17" s="79">
        <v>250</v>
      </c>
      <c r="C17" s="75">
        <f t="shared" si="0"/>
        <v>0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5"/>
      <c r="P17" s="75">
        <f t="shared" si="1"/>
        <v>0</v>
      </c>
      <c r="Q17" s="136">
        <f t="shared" si="2"/>
        <v>250</v>
      </c>
    </row>
    <row r="18" spans="1:17" x14ac:dyDescent="0.25">
      <c r="A18" s="68" t="s">
        <v>37</v>
      </c>
      <c r="B18" s="79">
        <v>250</v>
      </c>
      <c r="C18" s="75">
        <f t="shared" si="0"/>
        <v>0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5"/>
      <c r="P18" s="75">
        <f t="shared" si="1"/>
        <v>0</v>
      </c>
      <c r="Q18" s="136">
        <f t="shared" si="2"/>
        <v>250</v>
      </c>
    </row>
    <row r="19" spans="1:17" x14ac:dyDescent="0.25">
      <c r="A19" s="174" t="s">
        <v>107</v>
      </c>
      <c r="B19" s="171">
        <v>0</v>
      </c>
      <c r="C19" s="75">
        <f t="shared" si="0"/>
        <v>0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5"/>
      <c r="P19" s="75">
        <f t="shared" si="1"/>
        <v>0</v>
      </c>
      <c r="Q19" s="136">
        <f t="shared" si="2"/>
        <v>0</v>
      </c>
    </row>
    <row r="20" spans="1:17" x14ac:dyDescent="0.25">
      <c r="A20" s="68" t="s">
        <v>38</v>
      </c>
      <c r="B20" s="173">
        <v>2000</v>
      </c>
      <c r="C20" s="75">
        <f t="shared" si="0"/>
        <v>0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5"/>
      <c r="P20" s="75">
        <f t="shared" si="1"/>
        <v>0</v>
      </c>
      <c r="Q20" s="136">
        <f t="shared" si="2"/>
        <v>2000</v>
      </c>
    </row>
    <row r="21" spans="1:17" x14ac:dyDescent="0.25">
      <c r="A21" s="100" t="s">
        <v>72</v>
      </c>
      <c r="B21" s="79">
        <v>200</v>
      </c>
      <c r="C21" s="75">
        <f t="shared" si="0"/>
        <v>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5"/>
      <c r="P21" s="75">
        <f t="shared" si="1"/>
        <v>0</v>
      </c>
      <c r="Q21" s="136">
        <f t="shared" si="2"/>
        <v>200</v>
      </c>
    </row>
    <row r="22" spans="1:17" x14ac:dyDescent="0.25">
      <c r="A22" s="68" t="s">
        <v>47</v>
      </c>
      <c r="B22" s="79">
        <v>1000</v>
      </c>
      <c r="C22" s="75">
        <f t="shared" si="0"/>
        <v>0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5"/>
      <c r="P22" s="75">
        <f t="shared" si="1"/>
        <v>0</v>
      </c>
      <c r="Q22" s="136">
        <f t="shared" si="2"/>
        <v>1000</v>
      </c>
    </row>
    <row r="23" spans="1:17" x14ac:dyDescent="0.25">
      <c r="A23" s="68" t="s">
        <v>39</v>
      </c>
      <c r="B23" s="79">
        <v>225</v>
      </c>
      <c r="C23" s="75">
        <f t="shared" si="0"/>
        <v>0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5"/>
      <c r="P23" s="75">
        <f t="shared" si="1"/>
        <v>0</v>
      </c>
      <c r="Q23" s="136">
        <f t="shared" si="2"/>
        <v>225</v>
      </c>
    </row>
    <row r="24" spans="1:17" x14ac:dyDescent="0.25">
      <c r="A24" s="68" t="s">
        <v>15</v>
      </c>
      <c r="B24" s="79">
        <v>300</v>
      </c>
      <c r="C24" s="75">
        <f t="shared" si="0"/>
        <v>0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5"/>
      <c r="P24" s="75">
        <f t="shared" si="1"/>
        <v>0</v>
      </c>
      <c r="Q24" s="136">
        <f t="shared" si="2"/>
        <v>300</v>
      </c>
    </row>
    <row r="25" spans="1:17" ht="15" customHeight="1" x14ac:dyDescent="0.25">
      <c r="A25" s="68" t="s">
        <v>40</v>
      </c>
      <c r="B25" s="173">
        <v>260</v>
      </c>
      <c r="C25" s="75">
        <f t="shared" si="0"/>
        <v>0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5"/>
      <c r="P25" s="75">
        <f t="shared" si="1"/>
        <v>0</v>
      </c>
      <c r="Q25" s="136">
        <f t="shared" si="2"/>
        <v>260</v>
      </c>
    </row>
    <row r="26" spans="1:17" ht="30.75" customHeight="1" x14ac:dyDescent="0.25">
      <c r="A26" s="67" t="s">
        <v>28</v>
      </c>
      <c r="B26" s="171">
        <v>250</v>
      </c>
      <c r="C26" s="75">
        <f t="shared" si="0"/>
        <v>0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5"/>
      <c r="P26" s="75">
        <f t="shared" si="1"/>
        <v>0</v>
      </c>
      <c r="Q26" s="136">
        <f t="shared" si="2"/>
        <v>250</v>
      </c>
    </row>
    <row r="27" spans="1:17" x14ac:dyDescent="0.25">
      <c r="A27" s="68" t="s">
        <v>29</v>
      </c>
      <c r="B27" s="79">
        <v>25</v>
      </c>
      <c r="C27" s="75">
        <f t="shared" si="0"/>
        <v>0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5"/>
      <c r="P27" s="75">
        <f t="shared" si="1"/>
        <v>0</v>
      </c>
      <c r="Q27" s="136">
        <f t="shared" si="2"/>
        <v>25</v>
      </c>
    </row>
    <row r="28" spans="1:17" x14ac:dyDescent="0.25">
      <c r="A28" s="68" t="s">
        <v>101</v>
      </c>
      <c r="B28" s="171">
        <v>1000</v>
      </c>
      <c r="C28" s="75">
        <f t="shared" si="0"/>
        <v>0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165"/>
      <c r="P28" s="75">
        <f t="shared" si="1"/>
        <v>0</v>
      </c>
      <c r="Q28" s="136">
        <f t="shared" si="2"/>
        <v>1000</v>
      </c>
    </row>
    <row r="29" spans="1:17" x14ac:dyDescent="0.25">
      <c r="A29" s="68" t="s">
        <v>21</v>
      </c>
      <c r="B29" s="171">
        <v>4630</v>
      </c>
      <c r="C29" s="70">
        <f t="shared" si="0"/>
        <v>0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0">
        <f t="shared" si="1"/>
        <v>0</v>
      </c>
      <c r="Q29" s="136">
        <f t="shared" si="2"/>
        <v>4630</v>
      </c>
    </row>
    <row r="30" spans="1:17" ht="15.75" thickBot="1" x14ac:dyDescent="0.3">
      <c r="A30" s="137" t="s">
        <v>23</v>
      </c>
      <c r="B30" s="149">
        <f>SUM(B3:B29)</f>
        <v>15800</v>
      </c>
      <c r="C30" s="72">
        <f t="shared" si="0"/>
        <v>0</v>
      </c>
      <c r="D30" s="139">
        <f t="shared" ref="D30:P30" si="3">SUM(D3:D29)</f>
        <v>0</v>
      </c>
      <c r="E30" s="139">
        <f t="shared" si="3"/>
        <v>0</v>
      </c>
      <c r="F30" s="139">
        <f t="shared" si="3"/>
        <v>0</v>
      </c>
      <c r="G30" s="139">
        <f t="shared" si="3"/>
        <v>0</v>
      </c>
      <c r="H30" s="139">
        <f t="shared" si="3"/>
        <v>0</v>
      </c>
      <c r="I30" s="139">
        <f t="shared" si="3"/>
        <v>0</v>
      </c>
      <c r="J30" s="72">
        <f t="shared" si="3"/>
        <v>0</v>
      </c>
      <c r="K30" s="139">
        <f t="shared" si="3"/>
        <v>0</v>
      </c>
      <c r="L30" s="139">
        <f t="shared" si="3"/>
        <v>0</v>
      </c>
      <c r="M30" s="139">
        <f t="shared" si="3"/>
        <v>0</v>
      </c>
      <c r="N30" s="139">
        <f t="shared" si="3"/>
        <v>0</v>
      </c>
      <c r="O30" s="139">
        <f t="shared" si="3"/>
        <v>0</v>
      </c>
      <c r="P30" s="72">
        <f t="shared" si="3"/>
        <v>0</v>
      </c>
      <c r="Q30" s="140">
        <f t="shared" si="2"/>
        <v>15800</v>
      </c>
    </row>
    <row r="31" spans="1:17" ht="16.5" thickTop="1" thickBot="1" x14ac:dyDescent="0.3">
      <c r="A31" s="163" t="s">
        <v>100</v>
      </c>
      <c r="B31" s="141">
        <v>654.87</v>
      </c>
      <c r="C31" s="151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51">
        <f>SUM(D31:N31)</f>
        <v>0</v>
      </c>
      <c r="Q31" s="136">
        <f t="shared" si="2"/>
        <v>654.87</v>
      </c>
    </row>
    <row r="32" spans="1:17" ht="20.25" thickTop="1" thickBot="1" x14ac:dyDescent="0.35">
      <c r="A32" s="129"/>
      <c r="B32" s="141"/>
      <c r="C32" s="149"/>
      <c r="D32" s="95"/>
      <c r="E32" s="95"/>
      <c r="F32" s="97" t="s">
        <v>106</v>
      </c>
      <c r="G32" s="96"/>
      <c r="H32" s="95"/>
      <c r="I32" s="95"/>
      <c r="J32" s="96"/>
      <c r="K32" s="95"/>
      <c r="L32" s="95"/>
      <c r="M32" s="95"/>
      <c r="N32" s="94"/>
      <c r="O32" s="95"/>
      <c r="P32" s="95"/>
      <c r="Q32" s="78"/>
    </row>
    <row r="33" spans="1:17" ht="15.75" thickTop="1" x14ac:dyDescent="0.25">
      <c r="A33" s="128"/>
      <c r="B33" s="76" t="s">
        <v>83</v>
      </c>
      <c r="C33" s="76"/>
      <c r="D33" s="134" t="s">
        <v>53</v>
      </c>
      <c r="E33" s="134" t="s">
        <v>7</v>
      </c>
      <c r="F33" s="134" t="s">
        <v>8</v>
      </c>
      <c r="G33" s="134" t="s">
        <v>9</v>
      </c>
      <c r="H33" s="134" t="s">
        <v>54</v>
      </c>
      <c r="I33" s="134" t="s">
        <v>55</v>
      </c>
      <c r="J33" s="134" t="s">
        <v>56</v>
      </c>
      <c r="K33" s="134" t="s">
        <v>57</v>
      </c>
      <c r="L33" s="134" t="s">
        <v>58</v>
      </c>
      <c r="M33" s="134" t="s">
        <v>59</v>
      </c>
      <c r="N33" s="134" t="s">
        <v>4</v>
      </c>
      <c r="O33" s="134" t="s">
        <v>5</v>
      </c>
      <c r="P33" s="152" t="s">
        <v>23</v>
      </c>
      <c r="Q33" s="4"/>
    </row>
    <row r="34" spans="1:17" x14ac:dyDescent="0.25">
      <c r="A34" s="127" t="s">
        <v>19</v>
      </c>
      <c r="B34" s="74">
        <f t="shared" ref="B34:B40" si="4">P34</f>
        <v>0</v>
      </c>
      <c r="C34" s="74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>
        <f>SUM(D34:N34)</f>
        <v>0</v>
      </c>
    </row>
    <row r="35" spans="1:17" x14ac:dyDescent="0.25">
      <c r="A35" s="127" t="s">
        <v>18</v>
      </c>
      <c r="B35" s="74">
        <f t="shared" si="4"/>
        <v>0</v>
      </c>
      <c r="C35" s="74"/>
      <c r="D35" s="78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>
        <f>SUM(D35:N35)</f>
        <v>0</v>
      </c>
    </row>
    <row r="36" spans="1:17" x14ac:dyDescent="0.25">
      <c r="A36" s="127" t="s">
        <v>70</v>
      </c>
      <c r="B36" s="74">
        <f t="shared" si="4"/>
        <v>0</v>
      </c>
      <c r="C36" s="74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>
        <f>SUM(C36:N36)</f>
        <v>0</v>
      </c>
    </row>
    <row r="37" spans="1:17" x14ac:dyDescent="0.25">
      <c r="A37" s="127" t="s">
        <v>22</v>
      </c>
      <c r="B37" s="74">
        <f t="shared" si="4"/>
        <v>0</v>
      </c>
      <c r="C37" s="162"/>
      <c r="D37" s="77"/>
      <c r="E37" s="77"/>
      <c r="F37" s="77"/>
      <c r="G37" s="77"/>
      <c r="H37" s="77"/>
      <c r="I37" s="77"/>
      <c r="J37" s="77"/>
      <c r="K37" s="77"/>
      <c r="L37" s="77"/>
      <c r="M37" s="161"/>
      <c r="N37" s="70"/>
      <c r="O37" s="70"/>
      <c r="P37" s="70">
        <f>SUM(D37:N37)</f>
        <v>0</v>
      </c>
    </row>
    <row r="38" spans="1:17" x14ac:dyDescent="0.25">
      <c r="A38" s="127" t="s">
        <v>47</v>
      </c>
      <c r="B38" s="74">
        <f t="shared" si="4"/>
        <v>0</v>
      </c>
      <c r="C38" s="162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0"/>
      <c r="O38" s="70"/>
      <c r="P38" s="70">
        <f>SUM(D38:N38)</f>
        <v>0</v>
      </c>
    </row>
    <row r="39" spans="1:17" x14ac:dyDescent="0.25">
      <c r="A39" s="127" t="s">
        <v>93</v>
      </c>
      <c r="B39" s="74">
        <f t="shared" si="4"/>
        <v>0</v>
      </c>
      <c r="C39" s="162"/>
      <c r="D39" s="77"/>
      <c r="E39" s="77"/>
      <c r="F39" s="77"/>
      <c r="G39" s="77"/>
      <c r="H39" s="77"/>
      <c r="I39" s="77"/>
      <c r="J39" s="77"/>
      <c r="K39" s="77"/>
      <c r="L39" s="77"/>
      <c r="M39" s="161"/>
      <c r="N39" s="6"/>
      <c r="O39" s="6"/>
      <c r="P39" s="70">
        <f>SUM(D39:N39)</f>
        <v>0</v>
      </c>
    </row>
    <row r="40" spans="1:17" x14ac:dyDescent="0.25">
      <c r="A40" s="127" t="s">
        <v>68</v>
      </c>
      <c r="B40" s="74">
        <f t="shared" si="4"/>
        <v>0</v>
      </c>
      <c r="C40" s="74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>
        <f>SUM(D40:N40)</f>
        <v>0</v>
      </c>
    </row>
    <row r="41" spans="1:17" ht="15.75" thickBot="1" x14ac:dyDescent="0.3">
      <c r="A41" s="146" t="s">
        <v>23</v>
      </c>
      <c r="B41" s="72">
        <f>SUM(B34:B40)</f>
        <v>0</v>
      </c>
      <c r="C41" s="72"/>
      <c r="D41" s="72">
        <f t="shared" ref="D41:N41" si="5">SUM(D34:D40)</f>
        <v>0</v>
      </c>
      <c r="E41" s="72">
        <f t="shared" si="5"/>
        <v>0</v>
      </c>
      <c r="F41" s="72">
        <f t="shared" si="5"/>
        <v>0</v>
      </c>
      <c r="G41" s="72">
        <f t="shared" si="5"/>
        <v>0</v>
      </c>
      <c r="H41" s="72">
        <f t="shared" si="5"/>
        <v>0</v>
      </c>
      <c r="I41" s="72">
        <f t="shared" si="5"/>
        <v>0</v>
      </c>
      <c r="J41" s="72">
        <f t="shared" si="5"/>
        <v>0</v>
      </c>
      <c r="K41" s="72">
        <f t="shared" si="5"/>
        <v>0</v>
      </c>
      <c r="L41" s="72">
        <f t="shared" si="5"/>
        <v>0</v>
      </c>
      <c r="M41" s="72">
        <f t="shared" si="5"/>
        <v>0</v>
      </c>
      <c r="N41" s="72">
        <f t="shared" si="5"/>
        <v>0</v>
      </c>
      <c r="O41" s="72">
        <f>SUM(O34:O40)</f>
        <v>0</v>
      </c>
      <c r="P41" s="72">
        <f>SUM(D41:N41)</f>
        <v>0</v>
      </c>
    </row>
    <row r="42" spans="1:17" ht="15.75" thickTop="1" x14ac:dyDescent="0.25">
      <c r="A42" s="145"/>
      <c r="B42" s="73"/>
      <c r="C42" s="73"/>
      <c r="D42" s="176">
        <f t="shared" ref="D42:N42" si="6">SUM(D30+D31+D41)</f>
        <v>0</v>
      </c>
      <c r="E42" s="176">
        <f t="shared" si="6"/>
        <v>0</v>
      </c>
      <c r="F42" s="176">
        <f t="shared" si="6"/>
        <v>0</v>
      </c>
      <c r="G42" s="176">
        <f t="shared" si="6"/>
        <v>0</v>
      </c>
      <c r="H42" s="176">
        <f t="shared" si="6"/>
        <v>0</v>
      </c>
      <c r="I42" s="176">
        <f t="shared" si="6"/>
        <v>0</v>
      </c>
      <c r="J42" s="176">
        <f t="shared" si="6"/>
        <v>0</v>
      </c>
      <c r="K42" s="176">
        <f t="shared" si="6"/>
        <v>0</v>
      </c>
      <c r="L42" s="176">
        <f t="shared" si="6"/>
        <v>0</v>
      </c>
      <c r="M42" s="176">
        <f t="shared" si="6"/>
        <v>0</v>
      </c>
      <c r="N42" s="176">
        <f t="shared" si="6"/>
        <v>0</v>
      </c>
      <c r="O42" s="176">
        <f>SUM(O30+O31+O41)</f>
        <v>0</v>
      </c>
      <c r="P42" s="176">
        <f>SUM(P30+P31+P41)</f>
        <v>0</v>
      </c>
      <c r="Q42" s="175">
        <f>SUM(D42:N42)</f>
        <v>0</v>
      </c>
    </row>
    <row r="43" spans="1:17" x14ac:dyDescent="0.25">
      <c r="A43" s="68" t="s">
        <v>94</v>
      </c>
      <c r="B43" s="142">
        <f>SUM(P34/5)</f>
        <v>0</v>
      </c>
      <c r="C43" s="82"/>
      <c r="D43" s="73"/>
      <c r="E43" s="73"/>
      <c r="G43" s="73"/>
      <c r="H43" s="73"/>
      <c r="I43" s="73"/>
      <c r="J43" s="73"/>
      <c r="P43" s="82"/>
      <c r="Q43" s="78"/>
    </row>
  </sheetData>
  <pageMargins left="0.7" right="0.7" top="0.75" bottom="0.75" header="0.3" footer="0.3"/>
  <pageSetup paperSize="5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topLeftCell="A2" workbookViewId="0">
      <selection activeCell="I7" sqref="I7"/>
    </sheetView>
  </sheetViews>
  <sheetFormatPr defaultColWidth="8.85546875" defaultRowHeight="15" x14ac:dyDescent="0.25"/>
  <cols>
    <col min="1" max="1" width="19.28515625" customWidth="1"/>
    <col min="2" max="3" width="10.42578125" customWidth="1"/>
    <col min="4" max="5" width="9.42578125" customWidth="1"/>
    <col min="6" max="6" width="7.42578125" customWidth="1"/>
    <col min="7" max="7" width="8.28515625" customWidth="1"/>
    <col min="8" max="8" width="9.42578125" customWidth="1"/>
    <col min="9" max="9" width="8" customWidth="1"/>
    <col min="10" max="10" width="7.42578125" customWidth="1"/>
    <col min="11" max="11" width="8.7109375" customWidth="1"/>
    <col min="12" max="12" width="10" customWidth="1"/>
    <col min="13" max="14" width="9.42578125" customWidth="1"/>
    <col min="15" max="15" width="10.42578125" customWidth="1"/>
    <col min="16" max="16" width="11.85546875" customWidth="1"/>
  </cols>
  <sheetData>
    <row r="1" spans="1:16" ht="26.25" x14ac:dyDescent="0.4">
      <c r="A1" s="2"/>
      <c r="B1" s="38"/>
      <c r="E1" s="24" t="s">
        <v>95</v>
      </c>
      <c r="F1" s="39"/>
      <c r="H1" s="39"/>
      <c r="J1" s="39"/>
      <c r="K1" s="39"/>
      <c r="L1" s="39"/>
      <c r="M1" s="39"/>
      <c r="N1" s="39"/>
      <c r="O1" s="39"/>
      <c r="P1" s="39"/>
    </row>
    <row r="2" spans="1:16" ht="24.75" x14ac:dyDescent="0.25">
      <c r="A2" s="132"/>
      <c r="B2" s="133" t="s">
        <v>96</v>
      </c>
      <c r="C2" s="133" t="s">
        <v>97</v>
      </c>
      <c r="D2" s="134" t="s">
        <v>7</v>
      </c>
      <c r="E2" s="134" t="s">
        <v>8</v>
      </c>
      <c r="F2" s="134" t="s">
        <v>9</v>
      </c>
      <c r="G2" s="134" t="s">
        <v>54</v>
      </c>
      <c r="H2" s="134" t="s">
        <v>55</v>
      </c>
      <c r="I2" s="134" t="s">
        <v>56</v>
      </c>
      <c r="J2" s="134" t="s">
        <v>57</v>
      </c>
      <c r="K2" s="134" t="s">
        <v>58</v>
      </c>
      <c r="L2" s="134" t="s">
        <v>59</v>
      </c>
      <c r="M2" s="134" t="s">
        <v>63</v>
      </c>
      <c r="N2" s="134" t="s">
        <v>5</v>
      </c>
      <c r="O2" s="70" t="s">
        <v>23</v>
      </c>
      <c r="P2" s="6" t="s">
        <v>84</v>
      </c>
    </row>
    <row r="3" spans="1:16" ht="24.75" x14ac:dyDescent="0.25">
      <c r="A3" s="130" t="s">
        <v>85</v>
      </c>
      <c r="B3" s="156">
        <v>144</v>
      </c>
      <c r="C3" s="75">
        <f>O3</f>
        <v>-112.25999999999999</v>
      </c>
      <c r="D3" s="75">
        <v>-11.2</v>
      </c>
      <c r="E3" s="75">
        <v>-11.19</v>
      </c>
      <c r="F3" s="75">
        <v>-11.29</v>
      </c>
      <c r="G3" s="75">
        <v>-11.29</v>
      </c>
      <c r="H3" s="75">
        <v>-11.36</v>
      </c>
      <c r="I3" s="75">
        <v>-11.36</v>
      </c>
      <c r="J3" s="75">
        <v>-11.36</v>
      </c>
      <c r="K3" s="75">
        <v>-11.07</v>
      </c>
      <c r="L3" s="75">
        <v>-11.07</v>
      </c>
      <c r="M3" s="75">
        <v>-11.07</v>
      </c>
      <c r="N3" s="75"/>
      <c r="O3" s="75">
        <f t="shared" ref="O3:O29" si="0">SUM(D3:N3)</f>
        <v>-112.25999999999999</v>
      </c>
      <c r="P3" s="136">
        <f t="shared" ref="P3:P31" si="1">SUM(B3+O3)</f>
        <v>31.740000000000009</v>
      </c>
    </row>
    <row r="4" spans="1:16" x14ac:dyDescent="0.25">
      <c r="A4" s="68" t="s">
        <v>25</v>
      </c>
      <c r="B4" s="79">
        <v>1000</v>
      </c>
      <c r="C4" s="75">
        <f>O4</f>
        <v>-238.01</v>
      </c>
      <c r="D4" s="147">
        <v>-238.01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5">
        <f t="shared" si="0"/>
        <v>-238.01</v>
      </c>
      <c r="P4" s="148">
        <f t="shared" si="1"/>
        <v>761.99</v>
      </c>
    </row>
    <row r="5" spans="1:16" x14ac:dyDescent="0.25">
      <c r="A5" s="68" t="s">
        <v>33</v>
      </c>
      <c r="B5" s="79">
        <v>500</v>
      </c>
      <c r="C5" s="75">
        <f t="shared" ref="C5:C31" si="2">O5</f>
        <v>-401.57</v>
      </c>
      <c r="D5" s="70"/>
      <c r="E5" s="70">
        <v>-275.32</v>
      </c>
      <c r="F5" s="70"/>
      <c r="G5" s="70">
        <v>-126.25</v>
      </c>
      <c r="H5" s="70"/>
      <c r="I5" s="70"/>
      <c r="J5" s="70"/>
      <c r="K5" s="70"/>
      <c r="L5" s="70"/>
      <c r="M5" s="70"/>
      <c r="N5" s="70"/>
      <c r="O5" s="75">
        <f t="shared" si="0"/>
        <v>-401.57</v>
      </c>
      <c r="P5" s="136">
        <f t="shared" si="1"/>
        <v>98.43</v>
      </c>
    </row>
    <row r="6" spans="1:16" x14ac:dyDescent="0.25">
      <c r="A6" s="68" t="s">
        <v>35</v>
      </c>
      <c r="B6" s="79">
        <v>300</v>
      </c>
      <c r="C6" s="75">
        <f t="shared" si="2"/>
        <v>-122.53</v>
      </c>
      <c r="D6" s="70"/>
      <c r="E6" s="70"/>
      <c r="F6" s="70"/>
      <c r="G6" s="70"/>
      <c r="H6" s="70"/>
      <c r="I6" s="70">
        <v>-122.53</v>
      </c>
      <c r="J6" s="70"/>
      <c r="K6" s="70"/>
      <c r="L6" s="70"/>
      <c r="M6" s="70"/>
      <c r="N6" s="70"/>
      <c r="O6" s="75">
        <f t="shared" si="0"/>
        <v>-122.53</v>
      </c>
      <c r="P6" s="136">
        <f t="shared" si="1"/>
        <v>177.47</v>
      </c>
    </row>
    <row r="7" spans="1:16" x14ac:dyDescent="0.25">
      <c r="A7" s="100" t="s">
        <v>36</v>
      </c>
      <c r="B7" s="79">
        <v>400</v>
      </c>
      <c r="C7" s="75">
        <f t="shared" si="2"/>
        <v>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5">
        <f t="shared" si="0"/>
        <v>0</v>
      </c>
      <c r="P7" s="136">
        <f t="shared" si="1"/>
        <v>400</v>
      </c>
    </row>
    <row r="8" spans="1:16" x14ac:dyDescent="0.25">
      <c r="A8" s="68" t="s">
        <v>73</v>
      </c>
      <c r="B8" s="79">
        <v>500</v>
      </c>
      <c r="C8" s="75">
        <f t="shared" si="2"/>
        <v>-325.53000000000003</v>
      </c>
      <c r="D8" s="70"/>
      <c r="E8" s="70"/>
      <c r="F8" s="70"/>
      <c r="G8" s="70">
        <v>-254.53</v>
      </c>
      <c r="H8" s="70">
        <v>-17.010000000000002</v>
      </c>
      <c r="I8" s="70"/>
      <c r="J8" s="70"/>
      <c r="K8" s="70">
        <v>-53.99</v>
      </c>
      <c r="L8" s="70"/>
      <c r="M8" s="70"/>
      <c r="N8" s="70"/>
      <c r="O8" s="75">
        <f t="shared" si="0"/>
        <v>-325.53000000000003</v>
      </c>
      <c r="P8" s="136">
        <f t="shared" si="1"/>
        <v>174.46999999999997</v>
      </c>
    </row>
    <row r="9" spans="1:16" x14ac:dyDescent="0.25">
      <c r="A9" s="68" t="s">
        <v>30</v>
      </c>
      <c r="B9" s="79">
        <v>250</v>
      </c>
      <c r="C9" s="75">
        <f t="shared" si="2"/>
        <v>0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5">
        <f t="shared" si="0"/>
        <v>0</v>
      </c>
      <c r="P9" s="136">
        <f t="shared" si="1"/>
        <v>250</v>
      </c>
    </row>
    <row r="10" spans="1:16" x14ac:dyDescent="0.25">
      <c r="A10" s="68" t="s">
        <v>24</v>
      </c>
      <c r="B10" s="79">
        <v>350</v>
      </c>
      <c r="C10" s="75">
        <f t="shared" si="2"/>
        <v>0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5">
        <f t="shared" si="0"/>
        <v>0</v>
      </c>
      <c r="P10" s="136">
        <f t="shared" si="1"/>
        <v>350</v>
      </c>
    </row>
    <row r="11" spans="1:16" x14ac:dyDescent="0.25">
      <c r="A11" s="68" t="s">
        <v>78</v>
      </c>
      <c r="B11" s="79">
        <v>300</v>
      </c>
      <c r="C11" s="75">
        <f t="shared" si="2"/>
        <v>-22</v>
      </c>
      <c r="D11" s="70"/>
      <c r="E11" s="70"/>
      <c r="F11" s="70"/>
      <c r="G11" s="70"/>
      <c r="H11" s="70"/>
      <c r="I11" s="70"/>
      <c r="J11" s="70"/>
      <c r="K11" s="70"/>
      <c r="L11" s="70">
        <v>-22</v>
      </c>
      <c r="M11" s="70"/>
      <c r="N11" s="70"/>
      <c r="O11" s="75">
        <f t="shared" si="0"/>
        <v>-22</v>
      </c>
      <c r="P11" s="136">
        <f t="shared" si="1"/>
        <v>278</v>
      </c>
    </row>
    <row r="12" spans="1:16" x14ac:dyDescent="0.25">
      <c r="A12" s="68" t="s">
        <v>79</v>
      </c>
      <c r="B12" s="79">
        <v>300</v>
      </c>
      <c r="C12" s="75">
        <f t="shared" si="2"/>
        <v>0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5">
        <f t="shared" si="0"/>
        <v>0</v>
      </c>
      <c r="P12" s="136">
        <f t="shared" si="1"/>
        <v>300</v>
      </c>
    </row>
    <row r="13" spans="1:16" x14ac:dyDescent="0.25">
      <c r="A13" s="68" t="s">
        <v>80</v>
      </c>
      <c r="B13" s="79">
        <v>300</v>
      </c>
      <c r="C13" s="75">
        <f t="shared" si="2"/>
        <v>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5">
        <f t="shared" si="0"/>
        <v>0</v>
      </c>
      <c r="P13" s="136">
        <f t="shared" si="1"/>
        <v>300</v>
      </c>
    </row>
    <row r="14" spans="1:16" x14ac:dyDescent="0.25">
      <c r="A14" s="68" t="s">
        <v>81</v>
      </c>
      <c r="B14" s="79">
        <v>300</v>
      </c>
      <c r="C14" s="75">
        <f t="shared" si="2"/>
        <v>0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5">
        <f t="shared" si="0"/>
        <v>0</v>
      </c>
      <c r="P14" s="136">
        <f t="shared" si="1"/>
        <v>300</v>
      </c>
    </row>
    <row r="15" spans="1:16" x14ac:dyDescent="0.25">
      <c r="A15" s="68" t="s">
        <v>82</v>
      </c>
      <c r="B15" s="79">
        <v>300</v>
      </c>
      <c r="C15" s="75">
        <f t="shared" si="2"/>
        <v>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5">
        <f t="shared" si="0"/>
        <v>0</v>
      </c>
      <c r="P15" s="136">
        <f t="shared" si="1"/>
        <v>300</v>
      </c>
    </row>
    <row r="16" spans="1:16" x14ac:dyDescent="0.25">
      <c r="A16" s="68" t="s">
        <v>92</v>
      </c>
      <c r="B16" s="79">
        <v>250</v>
      </c>
      <c r="C16" s="75">
        <f t="shared" si="2"/>
        <v>0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5">
        <f t="shared" si="0"/>
        <v>0</v>
      </c>
      <c r="P16" s="136">
        <f t="shared" si="1"/>
        <v>250</v>
      </c>
    </row>
    <row r="17" spans="1:16" x14ac:dyDescent="0.25">
      <c r="A17" s="68" t="s">
        <v>22</v>
      </c>
      <c r="B17" s="79">
        <v>250</v>
      </c>
      <c r="C17" s="75">
        <f t="shared" si="2"/>
        <v>0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5">
        <f t="shared" si="0"/>
        <v>0</v>
      </c>
      <c r="P17" s="136">
        <f t="shared" si="1"/>
        <v>250</v>
      </c>
    </row>
    <row r="18" spans="1:16" x14ac:dyDescent="0.25">
      <c r="A18" s="68" t="s">
        <v>37</v>
      </c>
      <c r="B18" s="79">
        <v>250</v>
      </c>
      <c r="C18" s="75">
        <f t="shared" si="2"/>
        <v>0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5">
        <f t="shared" si="0"/>
        <v>0</v>
      </c>
      <c r="P18" s="136">
        <f t="shared" si="1"/>
        <v>250</v>
      </c>
    </row>
    <row r="19" spans="1:16" x14ac:dyDescent="0.25">
      <c r="A19" s="100" t="s">
        <v>91</v>
      </c>
      <c r="B19" s="79">
        <v>500</v>
      </c>
      <c r="C19" s="75">
        <f t="shared" si="2"/>
        <v>0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5">
        <f t="shared" si="0"/>
        <v>0</v>
      </c>
      <c r="P19" s="136">
        <f t="shared" si="1"/>
        <v>500</v>
      </c>
    </row>
    <row r="20" spans="1:16" x14ac:dyDescent="0.25">
      <c r="A20" s="68" t="s">
        <v>38</v>
      </c>
      <c r="B20" s="79">
        <v>1500</v>
      </c>
      <c r="C20" s="75">
        <f t="shared" si="2"/>
        <v>-1500</v>
      </c>
      <c r="D20" s="70"/>
      <c r="E20" s="70">
        <v>-1000</v>
      </c>
      <c r="F20" s="70"/>
      <c r="G20" s="70">
        <v>-500</v>
      </c>
      <c r="H20" s="70"/>
      <c r="I20" s="70"/>
      <c r="J20" s="70"/>
      <c r="K20" s="70"/>
      <c r="L20" s="70"/>
      <c r="M20" s="70"/>
      <c r="N20" s="70"/>
      <c r="O20" s="75">
        <f t="shared" si="0"/>
        <v>-1500</v>
      </c>
      <c r="P20" s="136">
        <f t="shared" si="1"/>
        <v>0</v>
      </c>
    </row>
    <row r="21" spans="1:16" x14ac:dyDescent="0.25">
      <c r="A21" s="100" t="s">
        <v>72</v>
      </c>
      <c r="B21" s="79">
        <v>200</v>
      </c>
      <c r="C21" s="75">
        <f t="shared" si="2"/>
        <v>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5">
        <f t="shared" si="0"/>
        <v>0</v>
      </c>
      <c r="P21" s="136">
        <f t="shared" si="1"/>
        <v>200</v>
      </c>
    </row>
    <row r="22" spans="1:16" x14ac:dyDescent="0.25">
      <c r="A22" s="68" t="s">
        <v>47</v>
      </c>
      <c r="B22" s="79">
        <v>1000</v>
      </c>
      <c r="C22" s="75">
        <f t="shared" si="2"/>
        <v>0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5">
        <f t="shared" si="0"/>
        <v>0</v>
      </c>
      <c r="P22" s="136">
        <f t="shared" si="1"/>
        <v>1000</v>
      </c>
    </row>
    <row r="23" spans="1:16" x14ac:dyDescent="0.25">
      <c r="A23" s="68" t="s">
        <v>39</v>
      </c>
      <c r="B23" s="79">
        <v>225</v>
      </c>
      <c r="C23" s="75">
        <f t="shared" si="2"/>
        <v>-129.57999999999998</v>
      </c>
      <c r="D23" s="70"/>
      <c r="E23" s="70"/>
      <c r="F23" s="70"/>
      <c r="G23" s="70">
        <v>-1.03</v>
      </c>
      <c r="H23" s="70">
        <v>-1.03</v>
      </c>
      <c r="I23" s="70"/>
      <c r="J23" s="70"/>
      <c r="K23" s="70">
        <v>-80.3</v>
      </c>
      <c r="L23" s="70">
        <v>-27.27</v>
      </c>
      <c r="M23" s="70">
        <v>-19.07</v>
      </c>
      <c r="N23" s="70">
        <v>-0.88</v>
      </c>
      <c r="O23" s="75">
        <f t="shared" si="0"/>
        <v>-129.57999999999998</v>
      </c>
      <c r="P23" s="136">
        <f t="shared" si="1"/>
        <v>95.420000000000016</v>
      </c>
    </row>
    <row r="24" spans="1:16" x14ac:dyDescent="0.25">
      <c r="A24" s="68" t="s">
        <v>15</v>
      </c>
      <c r="B24" s="79">
        <v>300</v>
      </c>
      <c r="C24" s="75">
        <f t="shared" si="2"/>
        <v>0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5">
        <f t="shared" si="0"/>
        <v>0</v>
      </c>
      <c r="P24" s="136">
        <f t="shared" si="1"/>
        <v>300</v>
      </c>
    </row>
    <row r="25" spans="1:16" x14ac:dyDescent="0.25">
      <c r="A25" s="68" t="s">
        <v>40</v>
      </c>
      <c r="B25" s="79">
        <v>50</v>
      </c>
      <c r="C25" s="75">
        <f t="shared" si="2"/>
        <v>-50</v>
      </c>
      <c r="D25" s="70"/>
      <c r="E25" s="70"/>
      <c r="F25" s="70"/>
      <c r="G25" s="70"/>
      <c r="H25" s="70"/>
      <c r="I25" s="70">
        <v>-50</v>
      </c>
      <c r="J25" s="70"/>
      <c r="K25" s="70"/>
      <c r="L25" s="70"/>
      <c r="M25" s="70"/>
      <c r="N25" s="70"/>
      <c r="O25" s="75">
        <f t="shared" si="0"/>
        <v>-50</v>
      </c>
      <c r="P25" s="136">
        <f t="shared" si="1"/>
        <v>0</v>
      </c>
    </row>
    <row r="26" spans="1:16" ht="24.75" x14ac:dyDescent="0.25">
      <c r="A26" s="67" t="s">
        <v>28</v>
      </c>
      <c r="B26" s="79">
        <v>500</v>
      </c>
      <c r="C26" s="75">
        <f t="shared" si="2"/>
        <v>0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5">
        <f t="shared" si="0"/>
        <v>0</v>
      </c>
      <c r="P26" s="136">
        <f t="shared" si="1"/>
        <v>500</v>
      </c>
    </row>
    <row r="27" spans="1:16" x14ac:dyDescent="0.25">
      <c r="A27" s="68" t="s">
        <v>29</v>
      </c>
      <c r="B27" s="79">
        <v>25</v>
      </c>
      <c r="C27" s="75">
        <f t="shared" si="2"/>
        <v>-30</v>
      </c>
      <c r="D27" s="70"/>
      <c r="E27" s="70"/>
      <c r="F27" s="70"/>
      <c r="G27" s="70">
        <v>-15</v>
      </c>
      <c r="H27" s="70"/>
      <c r="I27" s="70">
        <v>-15</v>
      </c>
      <c r="J27" s="70"/>
      <c r="K27" s="70"/>
      <c r="L27" s="70"/>
      <c r="M27" s="70"/>
      <c r="N27" s="70"/>
      <c r="O27" s="75">
        <f t="shared" si="0"/>
        <v>-30</v>
      </c>
      <c r="P27" s="136">
        <f t="shared" si="1"/>
        <v>-5</v>
      </c>
    </row>
    <row r="28" spans="1:16" x14ac:dyDescent="0.25">
      <c r="A28" s="68" t="s">
        <v>101</v>
      </c>
      <c r="B28" s="79">
        <v>1500</v>
      </c>
      <c r="C28" s="75">
        <f t="shared" si="2"/>
        <v>-990</v>
      </c>
      <c r="D28" s="77">
        <v>-990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5">
        <f t="shared" si="0"/>
        <v>-990</v>
      </c>
      <c r="P28" s="136">
        <f t="shared" si="1"/>
        <v>510</v>
      </c>
    </row>
    <row r="29" spans="1:16" x14ac:dyDescent="0.25">
      <c r="A29" s="68" t="s">
        <v>21</v>
      </c>
      <c r="B29" s="79">
        <v>8667.98</v>
      </c>
      <c r="C29" s="70">
        <f t="shared" si="2"/>
        <v>-100</v>
      </c>
      <c r="D29" s="77"/>
      <c r="E29" s="77">
        <v>-100</v>
      </c>
      <c r="F29" s="77"/>
      <c r="G29" s="77"/>
      <c r="H29" s="77"/>
      <c r="I29" s="77"/>
      <c r="J29" s="77"/>
      <c r="K29" s="77"/>
      <c r="L29" s="77"/>
      <c r="M29" s="77"/>
      <c r="N29" s="77"/>
      <c r="O29" s="70">
        <f t="shared" si="0"/>
        <v>-100</v>
      </c>
      <c r="P29" s="136">
        <f t="shared" si="1"/>
        <v>8567.98</v>
      </c>
    </row>
    <row r="30" spans="1:16" ht="15.75" thickBot="1" x14ac:dyDescent="0.3">
      <c r="A30" s="137" t="s">
        <v>23</v>
      </c>
      <c r="B30" s="149">
        <f>SUM(B3:B29)</f>
        <v>20161.98</v>
      </c>
      <c r="C30" s="72">
        <f>O30</f>
        <v>-4021.4799999999996</v>
      </c>
      <c r="D30" s="139">
        <f t="shared" ref="D30:O30" si="3">SUM(D3:D29)</f>
        <v>-1239.21</v>
      </c>
      <c r="E30" s="139">
        <f t="shared" si="3"/>
        <v>-1386.51</v>
      </c>
      <c r="F30" s="139">
        <f t="shared" si="3"/>
        <v>-11.29</v>
      </c>
      <c r="G30" s="139">
        <f t="shared" si="3"/>
        <v>-908.09999999999991</v>
      </c>
      <c r="H30" s="139">
        <f t="shared" si="3"/>
        <v>-29.400000000000002</v>
      </c>
      <c r="I30" s="139">
        <f t="shared" si="3"/>
        <v>-198.89</v>
      </c>
      <c r="J30" s="72">
        <f t="shared" si="3"/>
        <v>-11.36</v>
      </c>
      <c r="K30" s="139">
        <f t="shared" si="3"/>
        <v>-145.36000000000001</v>
      </c>
      <c r="L30" s="139">
        <f t="shared" si="3"/>
        <v>-60.34</v>
      </c>
      <c r="M30" s="139">
        <f t="shared" si="3"/>
        <v>-30.14</v>
      </c>
      <c r="N30" s="139">
        <f t="shared" si="3"/>
        <v>-0.88</v>
      </c>
      <c r="O30" s="72">
        <f t="shared" si="3"/>
        <v>-4021.4799999999996</v>
      </c>
      <c r="P30" s="140">
        <f t="shared" si="1"/>
        <v>16140.5</v>
      </c>
    </row>
    <row r="31" spans="1:16" ht="16.5" thickTop="1" thickBot="1" x14ac:dyDescent="0.3">
      <c r="A31" s="163" t="s">
        <v>100</v>
      </c>
      <c r="B31" s="141">
        <v>2859.06</v>
      </c>
      <c r="C31" s="151">
        <f t="shared" si="2"/>
        <v>-2204.19</v>
      </c>
      <c r="D31" s="138"/>
      <c r="E31" s="138">
        <v>-50.88</v>
      </c>
      <c r="F31" s="138"/>
      <c r="G31" s="138">
        <v>-2</v>
      </c>
      <c r="H31" s="138">
        <v>-1476.31</v>
      </c>
      <c r="I31" s="138"/>
      <c r="J31" s="138"/>
      <c r="K31" s="138"/>
      <c r="L31" s="138"/>
      <c r="M31" s="138">
        <v>-675</v>
      </c>
      <c r="N31" s="138"/>
      <c r="O31" s="151">
        <f>SUM(D31:N31)</f>
        <v>-2204.19</v>
      </c>
      <c r="P31" s="136">
        <f t="shared" si="1"/>
        <v>654.86999999999989</v>
      </c>
    </row>
    <row r="32" spans="1:16" ht="20.25" thickTop="1" thickBot="1" x14ac:dyDescent="0.35">
      <c r="A32" s="129"/>
      <c r="B32" s="141"/>
      <c r="C32" s="149"/>
      <c r="D32" s="95"/>
      <c r="E32" s="95"/>
      <c r="F32" s="97" t="s">
        <v>98</v>
      </c>
      <c r="G32" s="96"/>
      <c r="H32" s="95"/>
      <c r="I32" s="95"/>
      <c r="J32" s="96"/>
      <c r="K32" s="95"/>
      <c r="L32" s="95"/>
      <c r="M32" s="95"/>
      <c r="N32" s="94"/>
      <c r="O32" s="95"/>
      <c r="P32" s="78"/>
    </row>
    <row r="33" spans="1:16" ht="15.75" thickTop="1" x14ac:dyDescent="0.25">
      <c r="A33" s="128"/>
      <c r="B33" s="76" t="s">
        <v>83</v>
      </c>
      <c r="C33" s="76" t="s">
        <v>102</v>
      </c>
      <c r="D33" s="134" t="s">
        <v>7</v>
      </c>
      <c r="E33" s="134" t="s">
        <v>8</v>
      </c>
      <c r="F33" s="134" t="s">
        <v>9</v>
      </c>
      <c r="G33" s="134" t="s">
        <v>54</v>
      </c>
      <c r="H33" s="134" t="s">
        <v>55</v>
      </c>
      <c r="I33" s="134" t="s">
        <v>56</v>
      </c>
      <c r="J33" s="134" t="s">
        <v>57</v>
      </c>
      <c r="K33" s="134" t="s">
        <v>58</v>
      </c>
      <c r="L33" s="134" t="s">
        <v>59</v>
      </c>
      <c r="M33" s="134" t="s">
        <v>63</v>
      </c>
      <c r="N33" s="134" t="s">
        <v>5</v>
      </c>
      <c r="O33" s="152" t="s">
        <v>23</v>
      </c>
      <c r="P33" s="4"/>
    </row>
    <row r="34" spans="1:16" x14ac:dyDescent="0.25">
      <c r="A34" s="127" t="s">
        <v>19</v>
      </c>
      <c r="B34" s="74">
        <f t="shared" ref="B34:B40" si="4">O34</f>
        <v>9170</v>
      </c>
      <c r="C34" s="74"/>
      <c r="D34" s="70"/>
      <c r="E34" s="70"/>
      <c r="F34" s="70"/>
      <c r="G34" s="70"/>
      <c r="H34" s="70"/>
      <c r="I34" s="70"/>
      <c r="J34" s="70"/>
      <c r="K34" s="70">
        <v>6660</v>
      </c>
      <c r="L34" s="70">
        <v>1600</v>
      </c>
      <c r="M34" s="70">
        <v>910</v>
      </c>
      <c r="N34" s="78"/>
      <c r="O34" s="70">
        <f>SUM(D34:N34)</f>
        <v>9170</v>
      </c>
    </row>
    <row r="35" spans="1:16" x14ac:dyDescent="0.25">
      <c r="A35" s="127" t="s">
        <v>18</v>
      </c>
      <c r="B35" s="74">
        <f t="shared" si="4"/>
        <v>2410</v>
      </c>
      <c r="C35" s="74"/>
      <c r="D35" s="78"/>
      <c r="E35" s="70"/>
      <c r="F35" s="70"/>
      <c r="G35" s="70"/>
      <c r="H35" s="70"/>
      <c r="I35" s="70"/>
      <c r="J35" s="70"/>
      <c r="K35" s="70">
        <v>630</v>
      </c>
      <c r="L35" s="70">
        <v>740</v>
      </c>
      <c r="M35" s="70">
        <v>950</v>
      </c>
      <c r="N35" s="70">
        <v>90</v>
      </c>
      <c r="O35" s="70">
        <f>SUM(D35:N35)</f>
        <v>2410</v>
      </c>
    </row>
    <row r="36" spans="1:16" x14ac:dyDescent="0.25">
      <c r="A36" s="127" t="s">
        <v>70</v>
      </c>
      <c r="B36" s="74">
        <f t="shared" si="4"/>
        <v>100</v>
      </c>
      <c r="C36" s="74">
        <v>25</v>
      </c>
      <c r="D36" s="70"/>
      <c r="E36" s="70"/>
      <c r="F36" s="70"/>
      <c r="G36" s="70">
        <v>50</v>
      </c>
      <c r="H36" s="70">
        <v>25</v>
      </c>
      <c r="I36" s="70"/>
      <c r="J36" s="70"/>
      <c r="K36" s="70"/>
      <c r="L36" s="70"/>
      <c r="M36" s="70"/>
      <c r="N36" s="78"/>
      <c r="O36" s="70">
        <f>SUM(C36:N36)</f>
        <v>100</v>
      </c>
    </row>
    <row r="37" spans="1:16" x14ac:dyDescent="0.25">
      <c r="A37" s="127" t="s">
        <v>22</v>
      </c>
      <c r="B37" s="74">
        <f t="shared" si="4"/>
        <v>4140</v>
      </c>
      <c r="C37" s="162"/>
      <c r="D37" s="77"/>
      <c r="E37" s="77"/>
      <c r="F37" s="77"/>
      <c r="G37" s="77"/>
      <c r="H37" s="77"/>
      <c r="I37" s="77"/>
      <c r="J37" s="77"/>
      <c r="K37" s="77"/>
      <c r="L37" s="77">
        <v>2640</v>
      </c>
      <c r="M37" s="161"/>
      <c r="N37" s="77">
        <v>1500</v>
      </c>
      <c r="O37" s="70">
        <f>SUM(D37:N37)</f>
        <v>4140</v>
      </c>
    </row>
    <row r="38" spans="1:16" x14ac:dyDescent="0.25">
      <c r="A38" s="127" t="s">
        <v>47</v>
      </c>
      <c r="B38" s="74">
        <f t="shared" si="4"/>
        <v>0</v>
      </c>
      <c r="C38" s="162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0"/>
      <c r="O38" s="70">
        <f>SUM(D38:N38)</f>
        <v>0</v>
      </c>
    </row>
    <row r="39" spans="1:16" x14ac:dyDescent="0.25">
      <c r="A39" s="127" t="s">
        <v>93</v>
      </c>
      <c r="B39" s="74">
        <f t="shared" si="4"/>
        <v>0</v>
      </c>
      <c r="C39" s="162"/>
      <c r="D39" s="77"/>
      <c r="E39" s="77"/>
      <c r="F39" s="77"/>
      <c r="G39" s="77"/>
      <c r="H39" s="77"/>
      <c r="I39" s="77"/>
      <c r="J39" s="77"/>
      <c r="K39" s="77"/>
      <c r="L39" s="77"/>
      <c r="M39" s="161"/>
      <c r="O39" s="70">
        <f>SUM(D39:N39)</f>
        <v>0</v>
      </c>
    </row>
    <row r="40" spans="1:16" x14ac:dyDescent="0.25">
      <c r="A40" s="127" t="s">
        <v>68</v>
      </c>
      <c r="B40" s="74">
        <f t="shared" si="4"/>
        <v>5</v>
      </c>
      <c r="C40" s="74"/>
      <c r="D40" s="70"/>
      <c r="E40" s="70"/>
      <c r="F40" s="70"/>
      <c r="G40" s="70"/>
      <c r="H40" s="70"/>
      <c r="I40" s="70"/>
      <c r="J40" s="70"/>
      <c r="K40" s="70">
        <v>5</v>
      </c>
      <c r="L40" s="70"/>
      <c r="M40" s="70"/>
      <c r="N40" s="70"/>
      <c r="O40" s="70">
        <f>SUM(D40:N40)</f>
        <v>5</v>
      </c>
    </row>
    <row r="41" spans="1:16" ht="15.75" thickBot="1" x14ac:dyDescent="0.3">
      <c r="A41" s="146" t="s">
        <v>23</v>
      </c>
      <c r="B41" s="72">
        <f>SUM(B34:B40)</f>
        <v>15825</v>
      </c>
      <c r="C41" s="72">
        <f t="shared" ref="C41:N41" si="5">SUM(C34:C40)</f>
        <v>25</v>
      </c>
      <c r="D41" s="72">
        <f t="shared" si="5"/>
        <v>0</v>
      </c>
      <c r="E41" s="72">
        <f t="shared" si="5"/>
        <v>0</v>
      </c>
      <c r="F41" s="72">
        <f t="shared" si="5"/>
        <v>0</v>
      </c>
      <c r="G41" s="72">
        <f t="shared" si="5"/>
        <v>50</v>
      </c>
      <c r="H41" s="72">
        <f t="shared" si="5"/>
        <v>25</v>
      </c>
      <c r="I41" s="72">
        <f t="shared" si="5"/>
        <v>0</v>
      </c>
      <c r="J41" s="72">
        <f t="shared" si="5"/>
        <v>0</v>
      </c>
      <c r="K41" s="72">
        <f t="shared" si="5"/>
        <v>7295</v>
      </c>
      <c r="L41" s="72">
        <f t="shared" si="5"/>
        <v>4980</v>
      </c>
      <c r="M41" s="72">
        <f t="shared" si="5"/>
        <v>1860</v>
      </c>
      <c r="N41" s="72">
        <f t="shared" si="5"/>
        <v>1590</v>
      </c>
      <c r="O41" s="70">
        <f>SUM(D41:N41)</f>
        <v>15800</v>
      </c>
    </row>
    <row r="42" spans="1:16" ht="15.75" thickTop="1" x14ac:dyDescent="0.25">
      <c r="A42" s="145"/>
      <c r="B42" s="73"/>
      <c r="C42" s="73"/>
      <c r="D42" s="169">
        <f>SUM(D30+D31+D41)</f>
        <v>-1239.21</v>
      </c>
      <c r="E42" s="169">
        <f>SUM(E30+E31+E41)</f>
        <v>-1437.39</v>
      </c>
      <c r="F42" s="169">
        <f t="shared" ref="F42:O42" si="6">SUM(F30+F31+F41)</f>
        <v>-11.29</v>
      </c>
      <c r="G42" s="169">
        <f t="shared" si="6"/>
        <v>-860.09999999999991</v>
      </c>
      <c r="H42" s="169">
        <f t="shared" si="6"/>
        <v>-1480.71</v>
      </c>
      <c r="I42" s="169">
        <f t="shared" si="6"/>
        <v>-198.89</v>
      </c>
      <c r="J42" s="169">
        <f t="shared" si="6"/>
        <v>-11.36</v>
      </c>
      <c r="K42" s="169">
        <f t="shared" si="6"/>
        <v>7149.64</v>
      </c>
      <c r="L42" s="169">
        <f t="shared" si="6"/>
        <v>4919.66</v>
      </c>
      <c r="M42" s="169">
        <f t="shared" si="6"/>
        <v>1154.8600000000001</v>
      </c>
      <c r="N42" s="169">
        <f t="shared" si="6"/>
        <v>1589.12</v>
      </c>
      <c r="O42" s="169">
        <f t="shared" si="6"/>
        <v>9574.33</v>
      </c>
      <c r="P42" s="170">
        <f>SUM(D42:N42)</f>
        <v>9574.3299999999981</v>
      </c>
    </row>
    <row r="43" spans="1:16" x14ac:dyDescent="0.25">
      <c r="A43" s="68" t="s">
        <v>94</v>
      </c>
      <c r="B43" s="142">
        <f>SUM(O34/5)</f>
        <v>1834</v>
      </c>
      <c r="C43" s="82"/>
      <c r="D43" s="73"/>
      <c r="E43" s="73"/>
      <c r="G43" s="73"/>
      <c r="H43" s="73"/>
      <c r="I43" s="73"/>
      <c r="J43" s="73"/>
      <c r="O43" s="82"/>
      <c r="P43" s="78"/>
    </row>
  </sheetData>
  <pageMargins left="0.7" right="0.7" top="0.75" bottom="0.75" header="0.3" footer="0.3"/>
  <pageSetup paperSize="5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5"/>
  <sheetViews>
    <sheetView topLeftCell="A10" workbookViewId="0">
      <selection activeCell="L35" sqref="L35"/>
    </sheetView>
  </sheetViews>
  <sheetFormatPr defaultColWidth="8.85546875" defaultRowHeight="15" x14ac:dyDescent="0.25"/>
  <cols>
    <col min="1" max="1" width="15.85546875" customWidth="1"/>
    <col min="2" max="2" width="11.7109375" customWidth="1"/>
    <col min="3" max="3" width="10.42578125" customWidth="1"/>
    <col min="4" max="4" width="8.28515625" customWidth="1"/>
    <col min="5" max="5" width="9.42578125" customWidth="1"/>
    <col min="6" max="6" width="7.85546875" customWidth="1"/>
    <col min="7" max="7" width="7.140625" customWidth="1"/>
    <col min="8" max="8" width="8.85546875" customWidth="1"/>
    <col min="9" max="9" width="8.7109375" customWidth="1"/>
    <col min="10" max="10" width="9.42578125" bestFit="1" customWidth="1"/>
    <col min="11" max="11" width="9.85546875" customWidth="1"/>
    <col min="13" max="14" width="9.42578125" customWidth="1"/>
    <col min="15" max="15" width="11.42578125" customWidth="1"/>
    <col min="16" max="16" width="11.7109375" customWidth="1"/>
    <col min="17" max="17" width="10.42578125" customWidth="1"/>
    <col min="18" max="18" width="12.7109375" customWidth="1"/>
  </cols>
  <sheetData>
    <row r="1" spans="1:19" ht="26.25" x14ac:dyDescent="0.4">
      <c r="A1" s="2"/>
      <c r="B1" s="38"/>
      <c r="D1" s="24" t="s">
        <v>90</v>
      </c>
      <c r="F1" s="39"/>
      <c r="H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4.75" x14ac:dyDescent="0.25">
      <c r="A2" s="132"/>
      <c r="B2" s="133" t="s">
        <v>87</v>
      </c>
      <c r="C2" s="133" t="s">
        <v>88</v>
      </c>
      <c r="D2" s="134" t="s">
        <v>8</v>
      </c>
      <c r="E2" s="134" t="s">
        <v>62</v>
      </c>
      <c r="F2" s="134" t="s">
        <v>54</v>
      </c>
      <c r="G2" s="134" t="s">
        <v>55</v>
      </c>
      <c r="H2" s="134" t="s">
        <v>56</v>
      </c>
      <c r="I2" s="134" t="s">
        <v>57</v>
      </c>
      <c r="J2" s="134" t="s">
        <v>58</v>
      </c>
      <c r="K2" s="134" t="s">
        <v>59</v>
      </c>
      <c r="L2" s="134" t="s">
        <v>63</v>
      </c>
      <c r="M2" s="134" t="s">
        <v>5</v>
      </c>
      <c r="N2" s="134" t="s">
        <v>53</v>
      </c>
      <c r="O2" s="70" t="s">
        <v>23</v>
      </c>
      <c r="P2" s="6" t="s">
        <v>84</v>
      </c>
    </row>
    <row r="3" spans="1:19" ht="24.75" x14ac:dyDescent="0.25">
      <c r="A3" s="130" t="s">
        <v>85</v>
      </c>
      <c r="B3" s="156">
        <v>120</v>
      </c>
      <c r="C3" s="75">
        <f>O3</f>
        <v>-126.83000000000001</v>
      </c>
      <c r="D3" s="75">
        <v>-10</v>
      </c>
      <c r="E3" s="75">
        <v>-10</v>
      </c>
      <c r="F3" s="75">
        <v>-10</v>
      </c>
      <c r="G3" s="75">
        <v>-10</v>
      </c>
      <c r="H3" s="75">
        <v>-10</v>
      </c>
      <c r="I3" s="75">
        <v>-10</v>
      </c>
      <c r="J3" s="75">
        <v>-10.92</v>
      </c>
      <c r="K3" s="75">
        <v>-11.17</v>
      </c>
      <c r="L3" s="75">
        <v>-22.34</v>
      </c>
      <c r="M3" s="75">
        <v>-11.2</v>
      </c>
      <c r="N3" s="75">
        <v>-11.2</v>
      </c>
      <c r="O3" s="75">
        <f t="shared" ref="O3:O28" si="0">SUM(D3:N3)</f>
        <v>-126.83000000000001</v>
      </c>
      <c r="P3" s="136">
        <f t="shared" ref="P3:P30" si="1">SUM(B3+O3)</f>
        <v>-6.8300000000000125</v>
      </c>
    </row>
    <row r="4" spans="1:19" x14ac:dyDescent="0.25">
      <c r="A4" s="68" t="s">
        <v>25</v>
      </c>
      <c r="B4" s="79">
        <v>1000</v>
      </c>
      <c r="C4" s="75">
        <f t="shared" ref="C4:C30" si="2">O4</f>
        <v>-1000</v>
      </c>
      <c r="D4" s="147"/>
      <c r="E4" s="70"/>
      <c r="F4" s="70"/>
      <c r="G4" s="70"/>
      <c r="H4" s="70"/>
      <c r="I4" s="70"/>
      <c r="J4" s="70"/>
      <c r="K4" s="70">
        <v>-417.81</v>
      </c>
      <c r="L4" s="70"/>
      <c r="M4" s="70">
        <v>-426.32</v>
      </c>
      <c r="N4" s="70">
        <v>-155.87</v>
      </c>
      <c r="O4" s="75">
        <f t="shared" si="0"/>
        <v>-1000</v>
      </c>
      <c r="P4" s="148">
        <f t="shared" si="1"/>
        <v>0</v>
      </c>
    </row>
    <row r="5" spans="1:19" x14ac:dyDescent="0.25">
      <c r="A5" s="68" t="s">
        <v>33</v>
      </c>
      <c r="B5" s="79">
        <v>250</v>
      </c>
      <c r="C5" s="75">
        <f t="shared" si="2"/>
        <v>-232.58</v>
      </c>
      <c r="D5" s="70"/>
      <c r="E5" s="70"/>
      <c r="F5" s="70"/>
      <c r="G5" s="70"/>
      <c r="H5" s="70"/>
      <c r="I5" s="70"/>
      <c r="J5" s="70"/>
      <c r="K5" s="70"/>
      <c r="L5" s="70"/>
      <c r="M5" s="70">
        <v>-232.58</v>
      </c>
      <c r="N5" s="70"/>
      <c r="O5" s="75">
        <f t="shared" si="0"/>
        <v>-232.58</v>
      </c>
      <c r="P5" s="136">
        <f t="shared" si="1"/>
        <v>17.419999999999987</v>
      </c>
    </row>
    <row r="6" spans="1:19" x14ac:dyDescent="0.25">
      <c r="A6" s="68" t="s">
        <v>35</v>
      </c>
      <c r="B6" s="79">
        <v>500</v>
      </c>
      <c r="C6" s="75">
        <f t="shared" si="2"/>
        <v>-223.78</v>
      </c>
      <c r="D6" s="70"/>
      <c r="E6" s="70"/>
      <c r="F6" s="70"/>
      <c r="G6" s="70"/>
      <c r="H6" s="70"/>
      <c r="I6" s="70"/>
      <c r="J6" s="70"/>
      <c r="K6" s="70"/>
      <c r="L6" s="70"/>
      <c r="M6" s="70">
        <v>-223.78</v>
      </c>
      <c r="N6" s="70"/>
      <c r="O6" s="75">
        <f t="shared" si="0"/>
        <v>-223.78</v>
      </c>
      <c r="P6" s="136">
        <f t="shared" si="1"/>
        <v>276.22000000000003</v>
      </c>
    </row>
    <row r="7" spans="1:19" x14ac:dyDescent="0.25">
      <c r="A7" s="100" t="s">
        <v>36</v>
      </c>
      <c r="B7" s="79">
        <v>500</v>
      </c>
      <c r="C7" s="75">
        <f t="shared" si="2"/>
        <v>-278.77</v>
      </c>
      <c r="D7" s="70"/>
      <c r="E7" s="70"/>
      <c r="F7" s="70"/>
      <c r="G7" s="70"/>
      <c r="H7" s="70"/>
      <c r="I7" s="70"/>
      <c r="J7" s="70"/>
      <c r="K7" s="70"/>
      <c r="L7" s="70"/>
      <c r="M7" s="70">
        <v>-278.77</v>
      </c>
      <c r="N7" s="70"/>
      <c r="O7" s="75">
        <f t="shared" si="0"/>
        <v>-278.77</v>
      </c>
      <c r="P7" s="136">
        <f t="shared" si="1"/>
        <v>221.23000000000002</v>
      </c>
    </row>
    <row r="8" spans="1:19" x14ac:dyDescent="0.25">
      <c r="A8" s="68" t="s">
        <v>73</v>
      </c>
      <c r="B8" s="79">
        <v>500</v>
      </c>
      <c r="C8" s="75">
        <f t="shared" si="2"/>
        <v>-499.16999999999996</v>
      </c>
      <c r="D8" s="70"/>
      <c r="E8" s="70">
        <v>-212.2</v>
      </c>
      <c r="F8" s="70">
        <v>-17.45</v>
      </c>
      <c r="G8" s="70"/>
      <c r="H8" s="70">
        <v>-17.899999999999999</v>
      </c>
      <c r="I8" s="70"/>
      <c r="J8" s="70"/>
      <c r="K8" s="70"/>
      <c r="L8" s="70"/>
      <c r="M8" s="70">
        <v>-251.62</v>
      </c>
      <c r="N8" s="70"/>
      <c r="O8" s="75">
        <f t="shared" si="0"/>
        <v>-499.16999999999996</v>
      </c>
      <c r="P8" s="136">
        <f t="shared" si="1"/>
        <v>0.83000000000004093</v>
      </c>
    </row>
    <row r="9" spans="1:19" x14ac:dyDescent="0.25">
      <c r="A9" s="68" t="s">
        <v>30</v>
      </c>
      <c r="B9" s="79">
        <v>250</v>
      </c>
      <c r="C9" s="75">
        <f t="shared" si="2"/>
        <v>-224.2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>
        <v>-224.2</v>
      </c>
      <c r="O9" s="75">
        <f t="shared" si="0"/>
        <v>-224.2</v>
      </c>
      <c r="P9" s="136">
        <f t="shared" si="1"/>
        <v>25.800000000000011</v>
      </c>
    </row>
    <row r="10" spans="1:19" x14ac:dyDescent="0.25">
      <c r="A10" s="68" t="s">
        <v>24</v>
      </c>
      <c r="B10" s="79">
        <v>500</v>
      </c>
      <c r="C10" s="75">
        <f t="shared" si="2"/>
        <v>-224.2</v>
      </c>
      <c r="D10" s="70"/>
      <c r="E10" s="70"/>
      <c r="F10" s="70"/>
      <c r="G10" s="70"/>
      <c r="H10" s="70"/>
      <c r="I10" s="70"/>
      <c r="J10" s="70"/>
      <c r="K10" s="70"/>
      <c r="L10" s="70"/>
      <c r="M10" s="70">
        <v>-224.2</v>
      </c>
      <c r="N10" s="70"/>
      <c r="O10" s="75">
        <f t="shared" si="0"/>
        <v>-224.2</v>
      </c>
      <c r="P10" s="136">
        <f t="shared" si="1"/>
        <v>275.8</v>
      </c>
    </row>
    <row r="11" spans="1:19" x14ac:dyDescent="0.25">
      <c r="A11" s="68" t="s">
        <v>78</v>
      </c>
      <c r="B11" s="79">
        <v>250</v>
      </c>
      <c r="C11" s="75">
        <f t="shared" si="2"/>
        <v>-194.46</v>
      </c>
      <c r="D11" s="70"/>
      <c r="E11" s="70"/>
      <c r="F11" s="70"/>
      <c r="G11" s="70"/>
      <c r="H11" s="70"/>
      <c r="I11" s="70"/>
      <c r="J11" s="70"/>
      <c r="K11" s="70"/>
      <c r="L11" s="70"/>
      <c r="M11" s="70">
        <v>-194.46</v>
      </c>
      <c r="N11" s="70"/>
      <c r="O11" s="75">
        <f t="shared" si="0"/>
        <v>-194.46</v>
      </c>
      <c r="P11" s="136">
        <f t="shared" si="1"/>
        <v>55.539999999999992</v>
      </c>
    </row>
    <row r="12" spans="1:19" x14ac:dyDescent="0.25">
      <c r="A12" s="68" t="s">
        <v>79</v>
      </c>
      <c r="B12" s="79">
        <v>250</v>
      </c>
      <c r="C12" s="75">
        <f t="shared" si="2"/>
        <v>-241.78</v>
      </c>
      <c r="D12" s="70"/>
      <c r="E12" s="70"/>
      <c r="F12" s="70"/>
      <c r="G12" s="70"/>
      <c r="H12" s="70"/>
      <c r="I12" s="70"/>
      <c r="J12" s="70"/>
      <c r="K12" s="70"/>
      <c r="L12" s="70"/>
      <c r="M12" s="70">
        <v>-241.78</v>
      </c>
      <c r="N12" s="70"/>
      <c r="O12" s="75">
        <f t="shared" si="0"/>
        <v>-241.78</v>
      </c>
      <c r="P12" s="136">
        <f t="shared" si="1"/>
        <v>8.2199999999999989</v>
      </c>
    </row>
    <row r="13" spans="1:19" x14ac:dyDescent="0.25">
      <c r="A13" s="68" t="s">
        <v>80</v>
      </c>
      <c r="B13" s="79">
        <v>250</v>
      </c>
      <c r="C13" s="75">
        <f t="shared" si="2"/>
        <v>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5">
        <f t="shared" si="0"/>
        <v>0</v>
      </c>
      <c r="P13" s="136">
        <f t="shared" si="1"/>
        <v>250</v>
      </c>
    </row>
    <row r="14" spans="1:19" x14ac:dyDescent="0.25">
      <c r="A14" s="68" t="s">
        <v>81</v>
      </c>
      <c r="B14" s="79">
        <v>250</v>
      </c>
      <c r="C14" s="75">
        <f t="shared" si="2"/>
        <v>-250</v>
      </c>
      <c r="D14" s="70"/>
      <c r="E14" s="70"/>
      <c r="F14" s="70"/>
      <c r="G14" s="70"/>
      <c r="H14" s="70"/>
      <c r="I14" s="70"/>
      <c r="J14" s="70"/>
      <c r="K14" s="70"/>
      <c r="L14" s="70"/>
      <c r="M14" s="70">
        <v>-250</v>
      </c>
      <c r="N14" s="70"/>
      <c r="O14" s="75">
        <f t="shared" si="0"/>
        <v>-250</v>
      </c>
      <c r="P14" s="136">
        <f t="shared" si="1"/>
        <v>0</v>
      </c>
    </row>
    <row r="15" spans="1:19" x14ac:dyDescent="0.25">
      <c r="A15" s="68" t="s">
        <v>82</v>
      </c>
      <c r="B15" s="79">
        <v>250</v>
      </c>
      <c r="C15" s="75">
        <f t="shared" si="2"/>
        <v>-224.2</v>
      </c>
      <c r="D15" s="70"/>
      <c r="E15" s="70"/>
      <c r="F15" s="70"/>
      <c r="G15" s="70"/>
      <c r="H15" s="70"/>
      <c r="I15" s="70"/>
      <c r="J15" s="70"/>
      <c r="K15" s="70"/>
      <c r="L15" s="70"/>
      <c r="M15" s="70">
        <v>-224.2</v>
      </c>
      <c r="N15" s="70"/>
      <c r="O15" s="75">
        <f t="shared" si="0"/>
        <v>-224.2</v>
      </c>
      <c r="P15" s="136">
        <f t="shared" si="1"/>
        <v>25.800000000000011</v>
      </c>
    </row>
    <row r="16" spans="1:19" x14ac:dyDescent="0.25">
      <c r="A16" s="68" t="s">
        <v>92</v>
      </c>
      <c r="B16" s="79">
        <v>250</v>
      </c>
      <c r="C16" s="75">
        <f t="shared" si="2"/>
        <v>-263.07</v>
      </c>
      <c r="D16" s="70"/>
      <c r="E16" s="70"/>
      <c r="F16" s="70"/>
      <c r="G16" s="70"/>
      <c r="H16" s="70"/>
      <c r="I16" s="70"/>
      <c r="J16" s="70"/>
      <c r="K16" s="70"/>
      <c r="L16" s="70"/>
      <c r="M16" s="70">
        <v>-263.07</v>
      </c>
      <c r="N16" s="70"/>
      <c r="O16" s="75">
        <f t="shared" si="0"/>
        <v>-263.07</v>
      </c>
      <c r="P16" s="136">
        <f t="shared" si="1"/>
        <v>-13.069999999999993</v>
      </c>
    </row>
    <row r="17" spans="1:18" x14ac:dyDescent="0.25">
      <c r="A17" s="68" t="s">
        <v>22</v>
      </c>
      <c r="B17" s="79">
        <v>250</v>
      </c>
      <c r="C17" s="75">
        <f t="shared" si="2"/>
        <v>-224.2</v>
      </c>
      <c r="D17" s="70"/>
      <c r="E17" s="70"/>
      <c r="F17" s="70"/>
      <c r="G17" s="70"/>
      <c r="H17" s="70"/>
      <c r="I17" s="70"/>
      <c r="J17" s="70"/>
      <c r="K17" s="70"/>
      <c r="L17" s="70"/>
      <c r="M17" s="70">
        <v>-224.2</v>
      </c>
      <c r="N17" s="70"/>
      <c r="O17" s="75">
        <f t="shared" si="0"/>
        <v>-224.2</v>
      </c>
      <c r="P17" s="136">
        <f t="shared" si="1"/>
        <v>25.800000000000011</v>
      </c>
    </row>
    <row r="18" spans="1:18" x14ac:dyDescent="0.25">
      <c r="A18" s="68" t="s">
        <v>37</v>
      </c>
      <c r="B18" s="79">
        <v>250</v>
      </c>
      <c r="C18" s="75">
        <f t="shared" si="2"/>
        <v>-224.2</v>
      </c>
      <c r="D18" s="70"/>
      <c r="E18" s="70"/>
      <c r="F18" s="70"/>
      <c r="G18" s="70"/>
      <c r="H18" s="70"/>
      <c r="I18" s="70"/>
      <c r="J18" s="70"/>
      <c r="K18" s="70"/>
      <c r="L18" s="70"/>
      <c r="M18" s="70">
        <v>-224.2</v>
      </c>
      <c r="N18" s="70"/>
      <c r="O18" s="75">
        <f t="shared" si="0"/>
        <v>-224.2</v>
      </c>
      <c r="P18" s="136">
        <f t="shared" si="1"/>
        <v>25.800000000000011</v>
      </c>
    </row>
    <row r="19" spans="1:18" x14ac:dyDescent="0.25">
      <c r="A19" s="100" t="s">
        <v>91</v>
      </c>
      <c r="B19" s="79">
        <v>500</v>
      </c>
      <c r="C19" s="75">
        <f t="shared" si="2"/>
        <v>-289.5</v>
      </c>
      <c r="D19" s="70"/>
      <c r="E19" s="70"/>
      <c r="F19" s="70"/>
      <c r="G19" s="70"/>
      <c r="H19" s="70"/>
      <c r="I19" s="70"/>
      <c r="J19" s="70"/>
      <c r="K19" s="70"/>
      <c r="L19" s="70"/>
      <c r="M19" s="70">
        <v>-289.5</v>
      </c>
      <c r="N19" s="70"/>
      <c r="O19" s="75">
        <f t="shared" si="0"/>
        <v>-289.5</v>
      </c>
      <c r="P19" s="136">
        <f t="shared" si="1"/>
        <v>210.5</v>
      </c>
    </row>
    <row r="20" spans="1:18" x14ac:dyDescent="0.25">
      <c r="A20" s="68" t="s">
        <v>38</v>
      </c>
      <c r="B20" s="79">
        <v>1000</v>
      </c>
      <c r="C20" s="75">
        <f t="shared" si="2"/>
        <v>-1000</v>
      </c>
      <c r="D20" s="70"/>
      <c r="E20" s="70"/>
      <c r="F20" s="70"/>
      <c r="G20" s="70"/>
      <c r="H20" s="70"/>
      <c r="I20" s="70"/>
      <c r="J20" s="70">
        <v>-1000</v>
      </c>
      <c r="K20" s="70"/>
      <c r="L20" s="70"/>
      <c r="M20" s="70"/>
      <c r="N20" s="70"/>
      <c r="O20" s="75">
        <f t="shared" si="0"/>
        <v>-1000</v>
      </c>
      <c r="P20" s="136">
        <f t="shared" si="1"/>
        <v>0</v>
      </c>
    </row>
    <row r="21" spans="1:18" x14ac:dyDescent="0.25">
      <c r="A21" s="100" t="s">
        <v>72</v>
      </c>
      <c r="B21" s="79">
        <v>250</v>
      </c>
      <c r="C21" s="75">
        <f t="shared" si="2"/>
        <v>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5">
        <f t="shared" si="0"/>
        <v>0</v>
      </c>
      <c r="P21" s="136">
        <f t="shared" si="1"/>
        <v>250</v>
      </c>
    </row>
    <row r="22" spans="1:18" x14ac:dyDescent="0.25">
      <c r="A22" s="68" t="s">
        <v>47</v>
      </c>
      <c r="B22" s="79">
        <v>1200</v>
      </c>
      <c r="C22" s="75">
        <f t="shared" si="2"/>
        <v>-1200</v>
      </c>
      <c r="D22" s="70"/>
      <c r="E22" s="70">
        <v>-1200</v>
      </c>
      <c r="F22" s="70"/>
      <c r="G22" s="70"/>
      <c r="H22" s="70"/>
      <c r="I22" s="70"/>
      <c r="J22" s="70"/>
      <c r="K22" s="70"/>
      <c r="L22" s="70"/>
      <c r="M22" s="70"/>
      <c r="N22" s="70"/>
      <c r="O22" s="75">
        <f t="shared" si="0"/>
        <v>-1200</v>
      </c>
      <c r="P22" s="136">
        <f t="shared" si="1"/>
        <v>0</v>
      </c>
    </row>
    <row r="23" spans="1:18" x14ac:dyDescent="0.25">
      <c r="A23" s="68" t="s">
        <v>39</v>
      </c>
      <c r="B23" s="79">
        <v>200</v>
      </c>
      <c r="C23" s="75">
        <f t="shared" si="2"/>
        <v>-174.39</v>
      </c>
      <c r="D23" s="70"/>
      <c r="E23" s="70"/>
      <c r="F23" s="70"/>
      <c r="G23" s="70"/>
      <c r="H23" s="70"/>
      <c r="I23" s="70">
        <v>-10.61</v>
      </c>
      <c r="J23" s="70">
        <v>-39.26</v>
      </c>
      <c r="K23" s="70">
        <v>-29.98</v>
      </c>
      <c r="L23" s="70">
        <v>-91.61</v>
      </c>
      <c r="M23" s="70">
        <v>-2.93</v>
      </c>
      <c r="N23" s="70"/>
      <c r="O23" s="75">
        <f t="shared" si="0"/>
        <v>-174.39</v>
      </c>
      <c r="P23" s="136">
        <f t="shared" si="1"/>
        <v>25.610000000000014</v>
      </c>
    </row>
    <row r="24" spans="1:18" x14ac:dyDescent="0.25">
      <c r="A24" s="68" t="s">
        <v>15</v>
      </c>
      <c r="B24" s="79">
        <v>300</v>
      </c>
      <c r="C24" s="75">
        <f t="shared" si="2"/>
        <v>-243.73</v>
      </c>
      <c r="D24" s="70"/>
      <c r="E24" s="70"/>
      <c r="F24" s="70"/>
      <c r="G24" s="70"/>
      <c r="H24" s="70"/>
      <c r="I24" s="70"/>
      <c r="J24" s="70"/>
      <c r="K24" s="70">
        <v>-179.25</v>
      </c>
      <c r="L24" s="70">
        <v>-19.600000000000001</v>
      </c>
      <c r="M24" s="70">
        <v>-44.88</v>
      </c>
      <c r="N24" s="70"/>
      <c r="O24" s="75">
        <f t="shared" si="0"/>
        <v>-243.73</v>
      </c>
      <c r="P24" s="136">
        <f t="shared" si="1"/>
        <v>56.27000000000001</v>
      </c>
    </row>
    <row r="25" spans="1:18" x14ac:dyDescent="0.25">
      <c r="A25" s="68" t="s">
        <v>40</v>
      </c>
      <c r="B25" s="79">
        <v>150</v>
      </c>
      <c r="C25" s="75">
        <f t="shared" si="2"/>
        <v>0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5">
        <f t="shared" si="0"/>
        <v>0</v>
      </c>
      <c r="P25" s="136">
        <f t="shared" si="1"/>
        <v>150</v>
      </c>
    </row>
    <row r="26" spans="1:18" ht="24.75" x14ac:dyDescent="0.25">
      <c r="A26" s="67" t="s">
        <v>28</v>
      </c>
      <c r="B26" s="79">
        <v>500</v>
      </c>
      <c r="C26" s="75">
        <f t="shared" si="2"/>
        <v>-351.84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>
        <v>-351.84</v>
      </c>
      <c r="O26" s="75">
        <f t="shared" si="0"/>
        <v>-351.84</v>
      </c>
      <c r="P26" s="136">
        <f t="shared" si="1"/>
        <v>148.16000000000003</v>
      </c>
    </row>
    <row r="27" spans="1:18" x14ac:dyDescent="0.25">
      <c r="A27" s="68" t="s">
        <v>29</v>
      </c>
      <c r="B27" s="79">
        <v>50</v>
      </c>
      <c r="C27" s="75">
        <f t="shared" si="2"/>
        <v>-15</v>
      </c>
      <c r="D27" s="70"/>
      <c r="E27" s="70">
        <v>-15</v>
      </c>
      <c r="F27" s="70"/>
      <c r="G27" s="70"/>
      <c r="H27" s="70"/>
      <c r="I27" s="70"/>
      <c r="J27" s="70">
        <v>-6</v>
      </c>
      <c r="K27" s="70">
        <v>6</v>
      </c>
      <c r="L27" s="70"/>
      <c r="M27" s="70"/>
      <c r="N27" s="70"/>
      <c r="O27" s="75">
        <f t="shared" si="0"/>
        <v>-15</v>
      </c>
      <c r="P27" s="136">
        <f t="shared" si="1"/>
        <v>35</v>
      </c>
    </row>
    <row r="28" spans="1:18" x14ac:dyDescent="0.25">
      <c r="A28" s="167" t="s">
        <v>21</v>
      </c>
      <c r="B28" s="161">
        <v>12264.06</v>
      </c>
      <c r="C28" s="77">
        <f t="shared" si="2"/>
        <v>-12171</v>
      </c>
      <c r="D28" s="77"/>
      <c r="E28" s="77"/>
      <c r="F28" s="77"/>
      <c r="G28" s="77"/>
      <c r="H28" s="77"/>
      <c r="I28" s="77"/>
      <c r="J28" s="77"/>
      <c r="K28" s="77">
        <v>-500</v>
      </c>
      <c r="L28" s="77"/>
      <c r="M28" s="77">
        <v>-5071</v>
      </c>
      <c r="N28" s="77">
        <v>-6600</v>
      </c>
      <c r="O28" s="165">
        <f t="shared" si="0"/>
        <v>-12171</v>
      </c>
      <c r="P28" s="168">
        <f t="shared" si="1"/>
        <v>93.059999999999491</v>
      </c>
      <c r="Q28" s="78"/>
    </row>
    <row r="29" spans="1:18" ht="15.75" thickBot="1" x14ac:dyDescent="0.3">
      <c r="A29" s="146" t="s">
        <v>23</v>
      </c>
      <c r="B29" s="139">
        <f>SUM(B3:B28)</f>
        <v>22034.059999999998</v>
      </c>
      <c r="C29" s="72">
        <f t="shared" si="2"/>
        <v>-19876.900000000001</v>
      </c>
      <c r="D29" s="139">
        <f t="shared" ref="D29:O29" si="3">SUM(D3:D28)</f>
        <v>-10</v>
      </c>
      <c r="E29" s="139">
        <f t="shared" si="3"/>
        <v>-1437.2</v>
      </c>
      <c r="F29" s="139">
        <f t="shared" si="3"/>
        <v>-27.45</v>
      </c>
      <c r="G29" s="139">
        <f t="shared" si="3"/>
        <v>-10</v>
      </c>
      <c r="H29" s="139">
        <f t="shared" si="3"/>
        <v>-27.9</v>
      </c>
      <c r="I29" s="139">
        <f t="shared" si="3"/>
        <v>-20.61</v>
      </c>
      <c r="J29" s="139">
        <f t="shared" si="3"/>
        <v>-1056.18</v>
      </c>
      <c r="K29" s="139">
        <f t="shared" si="3"/>
        <v>-1132.21</v>
      </c>
      <c r="L29" s="139">
        <f t="shared" si="3"/>
        <v>-133.55000000000001</v>
      </c>
      <c r="M29" s="139">
        <f t="shared" si="3"/>
        <v>-8678.6899999999987</v>
      </c>
      <c r="N29" s="139">
        <f t="shared" si="3"/>
        <v>-7343.11</v>
      </c>
      <c r="O29" s="72">
        <f t="shared" si="3"/>
        <v>-19876.900000000001</v>
      </c>
      <c r="P29" s="140">
        <f t="shared" si="1"/>
        <v>2157.1599999999962</v>
      </c>
      <c r="R29" s="78"/>
    </row>
    <row r="30" spans="1:18" ht="16.5" thickTop="1" thickBot="1" x14ac:dyDescent="0.3">
      <c r="A30" s="153" t="s">
        <v>99</v>
      </c>
      <c r="B30" s="138">
        <v>6186.56</v>
      </c>
      <c r="C30" s="138">
        <f t="shared" si="2"/>
        <v>-3327.5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51">
        <v>-3327.5</v>
      </c>
      <c r="O30" s="138">
        <f>SUM(D30:N30)</f>
        <v>-3327.5</v>
      </c>
      <c r="P30" s="164">
        <f t="shared" si="1"/>
        <v>2859.0600000000004</v>
      </c>
    </row>
    <row r="31" spans="1:18" ht="20.25" thickTop="1" thickBot="1" x14ac:dyDescent="0.35">
      <c r="A31" s="129"/>
      <c r="B31" s="149"/>
      <c r="C31" s="149"/>
      <c r="D31" s="95"/>
      <c r="E31" s="97" t="s">
        <v>89</v>
      </c>
      <c r="F31" s="95"/>
      <c r="G31" s="96"/>
      <c r="H31" s="95"/>
      <c r="I31" s="95"/>
      <c r="J31" s="96"/>
      <c r="K31" s="95"/>
      <c r="L31" s="95"/>
      <c r="M31" s="95"/>
      <c r="N31" s="166"/>
      <c r="O31" s="95"/>
      <c r="P31" s="78"/>
    </row>
    <row r="32" spans="1:18" ht="15.75" thickTop="1" x14ac:dyDescent="0.25">
      <c r="A32" s="128"/>
      <c r="B32" s="76" t="s">
        <v>83</v>
      </c>
      <c r="C32" s="76"/>
      <c r="D32" s="93" t="s">
        <v>8</v>
      </c>
      <c r="E32" s="93" t="s">
        <v>62</v>
      </c>
      <c r="F32" s="93" t="s">
        <v>54</v>
      </c>
      <c r="G32" s="93" t="s">
        <v>55</v>
      </c>
      <c r="H32" s="93" t="s">
        <v>56</v>
      </c>
      <c r="I32" s="93" t="s">
        <v>57</v>
      </c>
      <c r="J32" s="92" t="s">
        <v>58</v>
      </c>
      <c r="K32" s="93" t="s">
        <v>59</v>
      </c>
      <c r="L32" s="93" t="s">
        <v>63</v>
      </c>
      <c r="M32" s="93" t="s">
        <v>5</v>
      </c>
      <c r="N32" s="93" t="s">
        <v>53</v>
      </c>
      <c r="O32" s="152" t="s">
        <v>23</v>
      </c>
      <c r="P32" s="4"/>
    </row>
    <row r="33" spans="1:17" x14ac:dyDescent="0.25">
      <c r="A33" s="127" t="s">
        <v>19</v>
      </c>
      <c r="B33" s="74">
        <f t="shared" ref="B33:B39" si="4">O33</f>
        <v>10225</v>
      </c>
      <c r="C33" s="74"/>
      <c r="D33" s="70"/>
      <c r="E33" s="70"/>
      <c r="F33" s="70"/>
      <c r="G33" s="70"/>
      <c r="H33" s="70"/>
      <c r="I33" s="70">
        <v>345</v>
      </c>
      <c r="J33" s="70">
        <v>3745</v>
      </c>
      <c r="K33" s="70">
        <v>2040</v>
      </c>
      <c r="L33" s="70">
        <v>3695</v>
      </c>
      <c r="M33" s="70">
        <v>400</v>
      </c>
      <c r="N33" s="78"/>
      <c r="O33" s="70">
        <f t="shared" ref="O33:O40" si="5">SUM(D33:N33)</f>
        <v>10225</v>
      </c>
    </row>
    <row r="34" spans="1:17" x14ac:dyDescent="0.25">
      <c r="A34" s="127" t="s">
        <v>18</v>
      </c>
      <c r="B34" s="74">
        <f t="shared" si="4"/>
        <v>2530</v>
      </c>
      <c r="C34" s="74"/>
      <c r="D34" s="78"/>
      <c r="E34" s="70"/>
      <c r="F34" s="70"/>
      <c r="G34" s="70"/>
      <c r="H34" s="70"/>
      <c r="I34" s="70"/>
      <c r="J34" s="70">
        <v>50</v>
      </c>
      <c r="K34" s="70">
        <v>330</v>
      </c>
      <c r="L34" s="70">
        <v>1930</v>
      </c>
      <c r="M34" s="70">
        <v>220</v>
      </c>
      <c r="N34" s="70"/>
      <c r="O34" s="70">
        <f t="shared" si="5"/>
        <v>2530</v>
      </c>
    </row>
    <row r="35" spans="1:17" x14ac:dyDescent="0.25">
      <c r="A35" s="127" t="s">
        <v>70</v>
      </c>
      <c r="B35" s="74">
        <f t="shared" si="4"/>
        <v>175</v>
      </c>
      <c r="C35" s="74"/>
      <c r="D35" s="70"/>
      <c r="E35" s="70"/>
      <c r="F35" s="70"/>
      <c r="G35" s="70"/>
      <c r="H35" s="70"/>
      <c r="I35" s="70"/>
      <c r="J35" s="70"/>
      <c r="K35" s="70"/>
      <c r="L35" s="70">
        <v>150</v>
      </c>
      <c r="M35" s="70">
        <v>25</v>
      </c>
      <c r="N35" s="78"/>
      <c r="O35" s="70">
        <f t="shared" si="5"/>
        <v>175</v>
      </c>
    </row>
    <row r="36" spans="1:17" x14ac:dyDescent="0.25">
      <c r="A36" s="127" t="s">
        <v>22</v>
      </c>
      <c r="B36" s="74">
        <f t="shared" si="4"/>
        <v>5116.9799999999996</v>
      </c>
      <c r="C36" s="162"/>
      <c r="D36" s="77"/>
      <c r="E36" s="77"/>
      <c r="F36" s="77"/>
      <c r="G36" s="77"/>
      <c r="H36" s="77">
        <v>2052.6</v>
      </c>
      <c r="I36" s="77"/>
      <c r="J36" s="77">
        <v>1564.38</v>
      </c>
      <c r="K36" s="77"/>
      <c r="L36" s="77"/>
      <c r="M36" s="161">
        <v>1500</v>
      </c>
      <c r="N36" s="77"/>
      <c r="O36" s="70">
        <f t="shared" si="5"/>
        <v>5116.9799999999996</v>
      </c>
    </row>
    <row r="37" spans="1:17" x14ac:dyDescent="0.25">
      <c r="A37" s="127" t="s">
        <v>47</v>
      </c>
      <c r="B37" s="74">
        <f t="shared" si="4"/>
        <v>1200</v>
      </c>
      <c r="C37" s="162"/>
      <c r="D37" s="77"/>
      <c r="E37" s="77"/>
      <c r="F37" s="77"/>
      <c r="G37" s="77"/>
      <c r="H37" s="77"/>
      <c r="I37" s="77"/>
      <c r="J37" s="77">
        <v>1200</v>
      </c>
      <c r="K37" s="77"/>
      <c r="L37" s="77"/>
      <c r="M37" s="77"/>
      <c r="N37" s="70"/>
      <c r="O37" s="70">
        <f t="shared" si="5"/>
        <v>1200</v>
      </c>
    </row>
    <row r="38" spans="1:17" x14ac:dyDescent="0.25">
      <c r="A38" s="127" t="s">
        <v>93</v>
      </c>
      <c r="B38" s="74">
        <f t="shared" si="4"/>
        <v>0</v>
      </c>
      <c r="C38" s="162"/>
      <c r="D38" s="77"/>
      <c r="E38" s="77"/>
      <c r="F38" s="77"/>
      <c r="G38" s="77"/>
      <c r="H38" s="77"/>
      <c r="I38" s="77"/>
      <c r="J38" s="77"/>
      <c r="K38" s="77"/>
      <c r="L38" s="77"/>
      <c r="M38" s="161"/>
      <c r="O38" s="70">
        <f t="shared" si="5"/>
        <v>0</v>
      </c>
    </row>
    <row r="39" spans="1:17" x14ac:dyDescent="0.25">
      <c r="A39" s="127" t="s">
        <v>68</v>
      </c>
      <c r="B39" s="74">
        <f t="shared" si="4"/>
        <v>1491</v>
      </c>
      <c r="C39" s="74"/>
      <c r="D39" s="70"/>
      <c r="E39" s="70"/>
      <c r="F39" s="70"/>
      <c r="G39" s="70"/>
      <c r="H39" s="70"/>
      <c r="I39" s="70"/>
      <c r="J39" s="70"/>
      <c r="K39" s="70"/>
      <c r="L39" s="70">
        <v>20</v>
      </c>
      <c r="M39" s="70">
        <v>1471</v>
      </c>
      <c r="N39" s="70"/>
      <c r="O39" s="70">
        <f t="shared" si="5"/>
        <v>1491</v>
      </c>
      <c r="Q39" s="73"/>
    </row>
    <row r="40" spans="1:17" ht="15.75" thickBot="1" x14ac:dyDescent="0.3">
      <c r="A40" s="146" t="s">
        <v>23</v>
      </c>
      <c r="B40" s="72">
        <f>SUM(B33:B39)</f>
        <v>20737.98</v>
      </c>
      <c r="C40" s="72"/>
      <c r="D40" s="72">
        <f t="shared" ref="D40:N40" si="6">SUM(D33:D39)</f>
        <v>0</v>
      </c>
      <c r="E40" s="72">
        <f t="shared" si="6"/>
        <v>0</v>
      </c>
      <c r="F40" s="72">
        <f t="shared" si="6"/>
        <v>0</v>
      </c>
      <c r="G40" s="72">
        <f t="shared" si="6"/>
        <v>0</v>
      </c>
      <c r="H40" s="72">
        <f t="shared" si="6"/>
        <v>2052.6</v>
      </c>
      <c r="I40" s="72">
        <f t="shared" si="6"/>
        <v>345</v>
      </c>
      <c r="J40" s="72">
        <f t="shared" si="6"/>
        <v>6559.38</v>
      </c>
      <c r="K40" s="72">
        <f t="shared" si="6"/>
        <v>2370</v>
      </c>
      <c r="L40" s="72">
        <f t="shared" si="6"/>
        <v>5795</v>
      </c>
      <c r="M40" s="72">
        <f t="shared" si="6"/>
        <v>3616</v>
      </c>
      <c r="N40" s="72">
        <f t="shared" si="6"/>
        <v>0</v>
      </c>
      <c r="O40" s="72">
        <f t="shared" si="5"/>
        <v>20737.98</v>
      </c>
      <c r="Q40" s="73"/>
    </row>
    <row r="41" spans="1:17" ht="15.75" thickTop="1" x14ac:dyDescent="0.25">
      <c r="A41" s="145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P41" s="81"/>
      <c r="Q41" s="73"/>
    </row>
    <row r="42" spans="1:17" x14ac:dyDescent="0.25">
      <c r="A42" s="68" t="s">
        <v>94</v>
      </c>
      <c r="B42" s="142">
        <f>SUM(O33/5)</f>
        <v>2045</v>
      </c>
      <c r="C42" s="82"/>
      <c r="D42" s="73"/>
      <c r="E42" s="73"/>
      <c r="G42" s="73"/>
      <c r="H42" s="73"/>
      <c r="I42" s="73"/>
      <c r="J42" s="73"/>
      <c r="L42" s="42"/>
      <c r="M42" s="78"/>
      <c r="N42" s="78"/>
      <c r="O42" s="82"/>
      <c r="P42" s="78"/>
      <c r="Q42" s="73"/>
    </row>
    <row r="43" spans="1:17" x14ac:dyDescent="0.25">
      <c r="C43" s="81"/>
      <c r="G43" s="73"/>
      <c r="H43" s="73"/>
      <c r="I43" s="73"/>
      <c r="J43" s="73"/>
      <c r="K43" s="73"/>
      <c r="L43" s="73"/>
      <c r="M43" s="78"/>
      <c r="N43" s="78"/>
      <c r="O43" s="78"/>
      <c r="P43" s="78"/>
    </row>
    <row r="44" spans="1:17" x14ac:dyDescent="0.25">
      <c r="C44" s="150"/>
      <c r="D44" s="78"/>
      <c r="E44" s="78"/>
      <c r="F44" s="81"/>
      <c r="L44" s="42"/>
      <c r="M44" s="78"/>
      <c r="N44" s="78"/>
      <c r="O44" s="78"/>
      <c r="P44" s="78"/>
    </row>
    <row r="45" spans="1:17" x14ac:dyDescent="0.25">
      <c r="C45" s="150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</row>
  </sheetData>
  <pageMargins left="0.7" right="0.7" top="0.75" bottom="0.75" header="0.3" footer="0.3"/>
  <pageSetup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5"/>
  <sheetViews>
    <sheetView topLeftCell="A21" workbookViewId="0">
      <selection activeCell="A28" sqref="A28"/>
    </sheetView>
  </sheetViews>
  <sheetFormatPr defaultColWidth="8.85546875" defaultRowHeight="15" x14ac:dyDescent="0.25"/>
  <cols>
    <col min="1" max="1" width="17.28515625" customWidth="1"/>
    <col min="2" max="2" width="10.42578125" customWidth="1"/>
    <col min="3" max="3" width="10.85546875" style="63" customWidth="1"/>
    <col min="4" max="5" width="10.140625" customWidth="1"/>
    <col min="6" max="6" width="6.85546875" customWidth="1"/>
    <col min="7" max="7" width="9.28515625" customWidth="1"/>
    <col min="8" max="8" width="9.140625" customWidth="1"/>
    <col min="9" max="10" width="9.42578125" customWidth="1"/>
    <col min="11" max="11" width="9.140625" customWidth="1"/>
    <col min="12" max="12" width="9" customWidth="1"/>
    <col min="13" max="13" width="11.42578125" customWidth="1"/>
    <col min="14" max="14" width="10.140625" customWidth="1"/>
    <col min="15" max="15" width="9.42578125" customWidth="1"/>
    <col min="16" max="16" width="10.140625" customWidth="1"/>
    <col min="17" max="17" width="11.28515625" customWidth="1"/>
    <col min="18" max="18" width="11.42578125" customWidth="1"/>
  </cols>
  <sheetData>
    <row r="1" spans="1:19" ht="26.25" x14ac:dyDescent="0.4">
      <c r="A1" s="2"/>
      <c r="B1" s="38"/>
      <c r="C1" s="38"/>
      <c r="D1" s="38"/>
      <c r="E1" s="39"/>
      <c r="F1" s="39"/>
      <c r="G1" s="39"/>
      <c r="H1" s="24" t="s">
        <v>65</v>
      </c>
      <c r="I1" s="39"/>
      <c r="J1" s="39"/>
      <c r="K1" s="39"/>
      <c r="L1" s="39"/>
      <c r="M1" s="39"/>
      <c r="N1" s="39"/>
      <c r="O1" s="39"/>
      <c r="P1" s="39"/>
      <c r="Q1" s="39"/>
      <c r="R1" s="39"/>
      <c r="S1" s="42"/>
    </row>
    <row r="2" spans="1:19" ht="24.75" x14ac:dyDescent="0.25">
      <c r="A2" s="132"/>
      <c r="B2" s="133" t="s">
        <v>77</v>
      </c>
      <c r="C2" s="133" t="s">
        <v>76</v>
      </c>
      <c r="D2" s="134" t="s">
        <v>8</v>
      </c>
      <c r="E2" s="70" t="s">
        <v>62</v>
      </c>
      <c r="F2" s="134" t="s">
        <v>54</v>
      </c>
      <c r="G2" s="135" t="s">
        <v>55</v>
      </c>
      <c r="H2" s="134" t="s">
        <v>56</v>
      </c>
      <c r="I2" s="70" t="s">
        <v>57</v>
      </c>
      <c r="J2" s="70" t="s">
        <v>58</v>
      </c>
      <c r="K2" s="70" t="s">
        <v>59</v>
      </c>
      <c r="L2" s="70" t="s">
        <v>63</v>
      </c>
      <c r="M2" s="70" t="s">
        <v>64</v>
      </c>
      <c r="N2" s="134" t="s">
        <v>53</v>
      </c>
      <c r="O2" s="134" t="s">
        <v>7</v>
      </c>
      <c r="P2" s="70" t="s">
        <v>23</v>
      </c>
      <c r="Q2" s="6" t="s">
        <v>84</v>
      </c>
    </row>
    <row r="3" spans="1:19" ht="24.75" x14ac:dyDescent="0.25">
      <c r="A3" s="130" t="s">
        <v>85</v>
      </c>
      <c r="B3" s="131">
        <v>1400</v>
      </c>
      <c r="C3" s="131">
        <f>P3</f>
        <v>-663.07</v>
      </c>
      <c r="D3" s="75"/>
      <c r="E3" s="75">
        <v>-121.05</v>
      </c>
      <c r="F3" s="75"/>
      <c r="G3" s="75">
        <v>-102.42</v>
      </c>
      <c r="H3" s="75">
        <v>-225.63</v>
      </c>
      <c r="I3" s="75"/>
      <c r="J3" s="75">
        <v>-144.83000000000001</v>
      </c>
      <c r="K3" s="75">
        <v>-29.14</v>
      </c>
      <c r="L3" s="75">
        <v>-10</v>
      </c>
      <c r="M3" s="157">
        <v>-10</v>
      </c>
      <c r="N3" s="157">
        <v>-10</v>
      </c>
      <c r="O3" s="157">
        <v>-10</v>
      </c>
      <c r="P3" s="75">
        <f>SUM(D3:O3)</f>
        <v>-663.07</v>
      </c>
      <c r="Q3" s="136">
        <f t="shared" ref="Q3:Q28" si="0">SUM(B3+P3)</f>
        <v>736.93</v>
      </c>
    </row>
    <row r="4" spans="1:19" x14ac:dyDescent="0.25">
      <c r="A4" s="68" t="s">
        <v>25</v>
      </c>
      <c r="B4" s="70">
        <v>1000</v>
      </c>
      <c r="C4" s="71">
        <f t="shared" ref="C4:C26" si="1">P4</f>
        <v>-1730.9699999999998</v>
      </c>
      <c r="D4" s="147">
        <v>-1205.8699999999999</v>
      </c>
      <c r="E4" s="70"/>
      <c r="F4" s="70"/>
      <c r="G4" s="70"/>
      <c r="H4" s="70"/>
      <c r="I4" s="70"/>
      <c r="J4" s="70"/>
      <c r="K4" s="70"/>
      <c r="L4" s="70"/>
      <c r="M4" s="79">
        <v>-173.8</v>
      </c>
      <c r="N4" s="70"/>
      <c r="O4" s="70">
        <v>-351.3</v>
      </c>
      <c r="P4" s="75">
        <f t="shared" ref="P4:P29" si="2">SUM(D4:O4)</f>
        <v>-1730.9699999999998</v>
      </c>
      <c r="Q4" s="148">
        <f t="shared" si="0"/>
        <v>-730.9699999999998</v>
      </c>
    </row>
    <row r="5" spans="1:19" x14ac:dyDescent="0.25">
      <c r="A5" s="68" t="s">
        <v>33</v>
      </c>
      <c r="B5" s="70">
        <v>250</v>
      </c>
      <c r="C5" s="71">
        <f t="shared" si="1"/>
        <v>-174.9</v>
      </c>
      <c r="D5" s="70"/>
      <c r="E5" s="70"/>
      <c r="F5" s="70"/>
      <c r="G5" s="70"/>
      <c r="H5" s="70"/>
      <c r="I5" s="70"/>
      <c r="J5" s="70"/>
      <c r="K5" s="70"/>
      <c r="L5" s="70"/>
      <c r="M5" s="79">
        <v>-174.9</v>
      </c>
      <c r="N5" s="70"/>
      <c r="O5" s="70"/>
      <c r="P5" s="75">
        <f t="shared" si="2"/>
        <v>-174.9</v>
      </c>
      <c r="Q5" s="136">
        <f t="shared" si="0"/>
        <v>75.099999999999994</v>
      </c>
    </row>
    <row r="6" spans="1:19" x14ac:dyDescent="0.25">
      <c r="A6" s="68" t="s">
        <v>35</v>
      </c>
      <c r="B6" s="70">
        <v>500</v>
      </c>
      <c r="C6" s="71">
        <f t="shared" si="1"/>
        <v>-275.22000000000003</v>
      </c>
      <c r="D6" s="70"/>
      <c r="E6" s="70"/>
      <c r="F6" s="70"/>
      <c r="G6" s="70"/>
      <c r="H6" s="70"/>
      <c r="I6" s="70"/>
      <c r="J6" s="70"/>
      <c r="K6" s="70"/>
      <c r="L6" s="70"/>
      <c r="M6" s="79">
        <v>-275.22000000000003</v>
      </c>
      <c r="N6" s="70"/>
      <c r="O6" s="70"/>
      <c r="P6" s="75">
        <f t="shared" si="2"/>
        <v>-275.22000000000003</v>
      </c>
      <c r="Q6" s="136">
        <f t="shared" si="0"/>
        <v>224.77999999999997</v>
      </c>
    </row>
    <row r="7" spans="1:19" x14ac:dyDescent="0.25">
      <c r="A7" s="100" t="s">
        <v>36</v>
      </c>
      <c r="B7" s="79">
        <v>500</v>
      </c>
      <c r="C7" s="71">
        <f t="shared" si="1"/>
        <v>-535.19999999999993</v>
      </c>
      <c r="D7" s="70"/>
      <c r="E7" s="70"/>
      <c r="F7" s="70"/>
      <c r="G7" s="70"/>
      <c r="H7" s="70"/>
      <c r="I7" s="70">
        <v>-32.380000000000003</v>
      </c>
      <c r="J7" s="70">
        <v>-26.83</v>
      </c>
      <c r="K7" s="79">
        <v>-14.9</v>
      </c>
      <c r="M7" s="79">
        <v>-450.04</v>
      </c>
      <c r="N7" s="70">
        <v>-11.05</v>
      </c>
      <c r="O7" s="70"/>
      <c r="P7" s="75">
        <f t="shared" si="2"/>
        <v>-535.19999999999993</v>
      </c>
      <c r="Q7" s="136">
        <f t="shared" si="0"/>
        <v>-35.199999999999932</v>
      </c>
    </row>
    <row r="8" spans="1:19" x14ac:dyDescent="0.25">
      <c r="A8" s="68" t="s">
        <v>73</v>
      </c>
      <c r="B8" s="70">
        <v>250</v>
      </c>
      <c r="C8" s="71">
        <f t="shared" si="1"/>
        <v>-485.33</v>
      </c>
      <c r="D8" s="70"/>
      <c r="E8" s="70"/>
      <c r="F8" s="70"/>
      <c r="G8" s="70"/>
      <c r="H8" s="70"/>
      <c r="I8" s="70"/>
      <c r="J8" s="70"/>
      <c r="K8" s="79">
        <v>-200</v>
      </c>
      <c r="L8" s="70"/>
      <c r="M8" s="79">
        <v>-275.33</v>
      </c>
      <c r="N8" s="70">
        <v>-10</v>
      </c>
      <c r="O8" s="70"/>
      <c r="P8" s="75">
        <f t="shared" si="2"/>
        <v>-485.33</v>
      </c>
      <c r="Q8" s="136">
        <f t="shared" si="0"/>
        <v>-235.32999999999998</v>
      </c>
    </row>
    <row r="9" spans="1:19" x14ac:dyDescent="0.25">
      <c r="A9" s="68" t="s">
        <v>30</v>
      </c>
      <c r="B9" s="70">
        <v>250</v>
      </c>
      <c r="C9" s="71">
        <f t="shared" si="1"/>
        <v>0</v>
      </c>
      <c r="D9" s="70"/>
      <c r="E9" s="70"/>
      <c r="F9" s="70"/>
      <c r="G9" s="70"/>
      <c r="H9" s="70"/>
      <c r="I9" s="70"/>
      <c r="J9" s="70"/>
      <c r="K9" s="70"/>
      <c r="L9" s="70"/>
      <c r="M9" s="79"/>
      <c r="N9" s="70"/>
      <c r="O9" s="70"/>
      <c r="P9" s="75">
        <f t="shared" si="2"/>
        <v>0</v>
      </c>
      <c r="Q9" s="136">
        <f t="shared" si="0"/>
        <v>250</v>
      </c>
    </row>
    <row r="10" spans="1:19" x14ac:dyDescent="0.25">
      <c r="A10" s="68" t="s">
        <v>24</v>
      </c>
      <c r="B10" s="70">
        <v>500</v>
      </c>
      <c r="C10" s="71">
        <f t="shared" si="1"/>
        <v>-293.7</v>
      </c>
      <c r="D10" s="70"/>
      <c r="E10" s="70"/>
      <c r="F10" s="70"/>
      <c r="G10" s="70"/>
      <c r="H10" s="70"/>
      <c r="I10" s="70"/>
      <c r="J10" s="70"/>
      <c r="K10" s="70"/>
      <c r="L10" s="70"/>
      <c r="M10" s="79"/>
      <c r="N10" s="70">
        <v>-293.7</v>
      </c>
      <c r="O10" s="70"/>
      <c r="P10" s="75">
        <f t="shared" si="2"/>
        <v>-293.7</v>
      </c>
      <c r="Q10" s="136">
        <f t="shared" si="0"/>
        <v>206.3</v>
      </c>
    </row>
    <row r="11" spans="1:19" x14ac:dyDescent="0.25">
      <c r="A11" s="68" t="s">
        <v>78</v>
      </c>
      <c r="B11" s="70">
        <v>250</v>
      </c>
      <c r="C11" s="71">
        <f t="shared" si="1"/>
        <v>-250</v>
      </c>
      <c r="D11" s="70"/>
      <c r="E11" s="70"/>
      <c r="F11" s="70"/>
      <c r="G11" s="70"/>
      <c r="H11" s="70"/>
      <c r="I11" s="70"/>
      <c r="J11" s="70"/>
      <c r="K11" s="70"/>
      <c r="L11" s="70"/>
      <c r="M11" s="79">
        <v>-250</v>
      </c>
      <c r="N11" s="70"/>
      <c r="O11" s="70"/>
      <c r="P11" s="75">
        <f t="shared" si="2"/>
        <v>-250</v>
      </c>
      <c r="Q11" s="136">
        <f t="shared" si="0"/>
        <v>0</v>
      </c>
    </row>
    <row r="12" spans="1:19" x14ac:dyDescent="0.25">
      <c r="A12" s="68" t="s">
        <v>79</v>
      </c>
      <c r="B12" s="70">
        <v>250</v>
      </c>
      <c r="C12" s="71"/>
      <c r="D12" s="70"/>
      <c r="E12" s="70"/>
      <c r="F12" s="70"/>
      <c r="G12" s="70"/>
      <c r="H12" s="70"/>
      <c r="I12" s="70"/>
      <c r="J12" s="70"/>
      <c r="K12" s="70"/>
      <c r="L12" s="70"/>
      <c r="M12" s="79"/>
      <c r="N12" s="70"/>
      <c r="O12" s="70"/>
      <c r="P12" s="75">
        <f t="shared" si="2"/>
        <v>0</v>
      </c>
      <c r="Q12" s="136">
        <f t="shared" si="0"/>
        <v>250</v>
      </c>
    </row>
    <row r="13" spans="1:19" x14ac:dyDescent="0.25">
      <c r="A13" s="68" t="s">
        <v>80</v>
      </c>
      <c r="B13" s="70">
        <v>250</v>
      </c>
      <c r="C13" s="71"/>
      <c r="D13" s="70"/>
      <c r="E13" s="70"/>
      <c r="F13" s="70"/>
      <c r="G13" s="70"/>
      <c r="H13" s="70"/>
      <c r="I13" s="70"/>
      <c r="J13" s="70"/>
      <c r="K13" s="70"/>
      <c r="L13" s="70"/>
      <c r="M13" s="79"/>
      <c r="N13" s="70"/>
      <c r="O13" s="70"/>
      <c r="P13" s="75">
        <f t="shared" si="2"/>
        <v>0</v>
      </c>
      <c r="Q13" s="136">
        <f t="shared" si="0"/>
        <v>250</v>
      </c>
    </row>
    <row r="14" spans="1:19" x14ac:dyDescent="0.25">
      <c r="A14" s="68" t="s">
        <v>81</v>
      </c>
      <c r="B14" s="70">
        <v>250</v>
      </c>
      <c r="C14" s="71"/>
      <c r="D14" s="70"/>
      <c r="E14" s="70"/>
      <c r="F14" s="70"/>
      <c r="G14" s="70"/>
      <c r="H14" s="70"/>
      <c r="I14" s="70"/>
      <c r="J14" s="70"/>
      <c r="K14" s="70"/>
      <c r="L14" s="70"/>
      <c r="M14" s="79"/>
      <c r="N14" s="70"/>
      <c r="O14" s="70"/>
      <c r="P14" s="75">
        <f t="shared" si="2"/>
        <v>0</v>
      </c>
      <c r="Q14" s="136">
        <f t="shared" si="0"/>
        <v>250</v>
      </c>
    </row>
    <row r="15" spans="1:19" x14ac:dyDescent="0.25">
      <c r="A15" s="68" t="s">
        <v>82</v>
      </c>
      <c r="B15" s="70">
        <v>250</v>
      </c>
      <c r="C15" s="71"/>
      <c r="D15" s="70"/>
      <c r="E15" s="70"/>
      <c r="F15" s="70"/>
      <c r="G15" s="70"/>
      <c r="H15" s="70"/>
      <c r="I15" s="70"/>
      <c r="J15" s="70"/>
      <c r="K15" s="70"/>
      <c r="L15" s="70"/>
      <c r="M15" s="79">
        <v>-174.9</v>
      </c>
      <c r="N15" s="70"/>
      <c r="O15" s="70"/>
      <c r="P15" s="75">
        <f t="shared" si="2"/>
        <v>-174.9</v>
      </c>
      <c r="Q15" s="136">
        <f t="shared" si="0"/>
        <v>75.099999999999994</v>
      </c>
    </row>
    <row r="16" spans="1:19" x14ac:dyDescent="0.25">
      <c r="A16" s="68" t="s">
        <v>37</v>
      </c>
      <c r="B16" s="70">
        <v>250</v>
      </c>
      <c r="C16" s="71">
        <f t="shared" si="1"/>
        <v>0</v>
      </c>
      <c r="D16" s="70"/>
      <c r="E16" s="70"/>
      <c r="F16" s="70"/>
      <c r="G16" s="70"/>
      <c r="H16" s="70"/>
      <c r="I16" s="70"/>
      <c r="J16" s="70"/>
      <c r="K16" s="70"/>
      <c r="L16" s="70"/>
      <c r="M16" s="79"/>
      <c r="N16" s="70"/>
      <c r="O16" s="70"/>
      <c r="P16" s="75">
        <f t="shared" si="2"/>
        <v>0</v>
      </c>
      <c r="Q16" s="136">
        <f t="shared" si="0"/>
        <v>250</v>
      </c>
    </row>
    <row r="17" spans="1:17" x14ac:dyDescent="0.25">
      <c r="A17" s="100" t="s">
        <v>61</v>
      </c>
      <c r="B17" s="79">
        <v>500</v>
      </c>
      <c r="C17" s="71">
        <f t="shared" si="1"/>
        <v>-398.40999999999997</v>
      </c>
      <c r="D17" s="70"/>
      <c r="E17" s="70"/>
      <c r="F17" s="70"/>
      <c r="G17" s="70"/>
      <c r="H17" s="70"/>
      <c r="I17" s="70">
        <v>-34.33</v>
      </c>
      <c r="J17" s="70">
        <v>-16.190000000000001</v>
      </c>
      <c r="K17" s="70"/>
      <c r="L17" s="70">
        <v>-21.36</v>
      </c>
      <c r="M17" s="79">
        <v>-326.52999999999997</v>
      </c>
      <c r="N17" s="70"/>
      <c r="O17" s="70"/>
      <c r="P17" s="75">
        <f t="shared" si="2"/>
        <v>-398.40999999999997</v>
      </c>
      <c r="Q17" s="136">
        <f t="shared" si="0"/>
        <v>101.59000000000003</v>
      </c>
    </row>
    <row r="18" spans="1:17" x14ac:dyDescent="0.25">
      <c r="A18" s="68" t="s">
        <v>38</v>
      </c>
      <c r="B18" s="79">
        <v>2000</v>
      </c>
      <c r="C18" s="71">
        <f t="shared" si="1"/>
        <v>0</v>
      </c>
      <c r="D18" s="70"/>
      <c r="E18" s="70"/>
      <c r="F18" s="70"/>
      <c r="G18" s="70"/>
      <c r="H18" s="70"/>
      <c r="I18" s="70"/>
      <c r="J18" s="70"/>
      <c r="K18" s="70"/>
      <c r="L18" s="70"/>
      <c r="M18" s="79"/>
      <c r="N18" s="70"/>
      <c r="O18" s="70"/>
      <c r="P18" s="75">
        <f t="shared" si="2"/>
        <v>0</v>
      </c>
      <c r="Q18" s="136">
        <f t="shared" si="0"/>
        <v>2000</v>
      </c>
    </row>
    <row r="19" spans="1:17" x14ac:dyDescent="0.25">
      <c r="A19" s="100" t="s">
        <v>71</v>
      </c>
      <c r="B19" s="79">
        <v>0</v>
      </c>
      <c r="C19" s="71">
        <f t="shared" si="1"/>
        <v>0</v>
      </c>
      <c r="D19" s="70"/>
      <c r="E19" s="70"/>
      <c r="F19" s="70"/>
      <c r="G19" s="70"/>
      <c r="H19" s="70"/>
      <c r="I19" s="70"/>
      <c r="J19" s="70"/>
      <c r="K19" s="70"/>
      <c r="L19" s="70"/>
      <c r="M19" s="79"/>
      <c r="N19" s="70"/>
      <c r="O19" s="70"/>
      <c r="P19" s="75">
        <f t="shared" si="2"/>
        <v>0</v>
      </c>
      <c r="Q19" s="136">
        <f t="shared" si="0"/>
        <v>0</v>
      </c>
    </row>
    <row r="20" spans="1:17" x14ac:dyDescent="0.25">
      <c r="A20" s="100" t="s">
        <v>72</v>
      </c>
      <c r="B20" s="79">
        <v>500</v>
      </c>
      <c r="C20" s="71">
        <f t="shared" si="1"/>
        <v>-458.07</v>
      </c>
      <c r="D20" s="70"/>
      <c r="E20" s="70"/>
      <c r="F20" s="70"/>
      <c r="G20" s="70"/>
      <c r="H20" s="70"/>
      <c r="I20" s="70"/>
      <c r="J20" s="70">
        <v>-237.29</v>
      </c>
      <c r="K20" s="70"/>
      <c r="L20" s="70"/>
      <c r="M20" s="79"/>
      <c r="N20" s="70">
        <v>-220.78</v>
      </c>
      <c r="O20" s="70"/>
      <c r="P20" s="75">
        <f t="shared" si="2"/>
        <v>-458.07</v>
      </c>
      <c r="Q20" s="136">
        <f t="shared" si="0"/>
        <v>41.930000000000007</v>
      </c>
    </row>
    <row r="21" spans="1:17" x14ac:dyDescent="0.25">
      <c r="A21" s="68" t="s">
        <v>47</v>
      </c>
      <c r="B21" s="79">
        <v>1200</v>
      </c>
      <c r="C21" s="71">
        <f t="shared" si="1"/>
        <v>0</v>
      </c>
      <c r="D21" s="70">
        <v>-1200</v>
      </c>
      <c r="E21" s="70"/>
      <c r="F21" s="70"/>
      <c r="G21" s="70">
        <v>1200</v>
      </c>
      <c r="H21" s="70"/>
      <c r="I21" s="70"/>
      <c r="K21" s="70"/>
      <c r="L21" s="70"/>
      <c r="M21" s="79"/>
      <c r="N21" s="70"/>
      <c r="O21" s="70"/>
      <c r="P21" s="75">
        <f t="shared" si="2"/>
        <v>0</v>
      </c>
      <c r="Q21" s="136">
        <f t="shared" si="0"/>
        <v>1200</v>
      </c>
    </row>
    <row r="22" spans="1:17" x14ac:dyDescent="0.25">
      <c r="A22" s="68" t="s">
        <v>39</v>
      </c>
      <c r="B22" s="79">
        <v>150</v>
      </c>
      <c r="C22" s="71">
        <f t="shared" si="1"/>
        <v>-120.7</v>
      </c>
      <c r="D22" s="70"/>
      <c r="E22" s="70">
        <v>-1.03</v>
      </c>
      <c r="F22" s="70"/>
      <c r="G22" s="70">
        <v>-1.03</v>
      </c>
      <c r="H22" s="70"/>
      <c r="I22" s="70"/>
      <c r="J22" s="70">
        <v>-72.11</v>
      </c>
      <c r="K22" s="70">
        <v>-14.32</v>
      </c>
      <c r="L22" s="70">
        <v>-26.8</v>
      </c>
      <c r="M22" s="79">
        <v>-5.41</v>
      </c>
      <c r="N22" s="70"/>
      <c r="O22" s="70"/>
      <c r="P22" s="75">
        <f t="shared" si="2"/>
        <v>-120.7</v>
      </c>
      <c r="Q22" s="136">
        <f t="shared" si="0"/>
        <v>29.299999999999997</v>
      </c>
    </row>
    <row r="23" spans="1:17" x14ac:dyDescent="0.25">
      <c r="A23" s="68" t="s">
        <v>15</v>
      </c>
      <c r="B23" s="79">
        <v>300</v>
      </c>
      <c r="C23" s="71">
        <f t="shared" si="1"/>
        <v>-352.38</v>
      </c>
      <c r="D23" s="70"/>
      <c r="E23" s="70"/>
      <c r="F23" s="70"/>
      <c r="G23" s="70"/>
      <c r="H23" s="70"/>
      <c r="I23" s="70"/>
      <c r="J23" s="70">
        <v>-162.57</v>
      </c>
      <c r="K23" s="70"/>
      <c r="L23" s="70">
        <v>-22.18</v>
      </c>
      <c r="M23" s="79">
        <v>-68.569999999999993</v>
      </c>
      <c r="N23" s="70"/>
      <c r="O23" s="70">
        <v>-99.06</v>
      </c>
      <c r="P23" s="75">
        <f t="shared" si="2"/>
        <v>-352.38</v>
      </c>
      <c r="Q23" s="136">
        <f t="shared" si="0"/>
        <v>-52.379999999999995</v>
      </c>
    </row>
    <row r="24" spans="1:17" x14ac:dyDescent="0.25">
      <c r="A24" s="68" t="s">
        <v>40</v>
      </c>
      <c r="B24" s="79">
        <v>150</v>
      </c>
      <c r="C24" s="71">
        <f t="shared" si="1"/>
        <v>0</v>
      </c>
      <c r="D24" s="70"/>
      <c r="E24" s="70"/>
      <c r="F24" s="70"/>
      <c r="G24" s="70"/>
      <c r="H24" s="70"/>
      <c r="I24" s="70"/>
      <c r="J24" s="70"/>
      <c r="K24" s="70"/>
      <c r="L24" s="70"/>
      <c r="M24" s="79"/>
      <c r="N24" s="70"/>
      <c r="O24" s="70"/>
      <c r="P24" s="75">
        <f t="shared" si="2"/>
        <v>0</v>
      </c>
      <c r="Q24" s="136">
        <f t="shared" si="0"/>
        <v>150</v>
      </c>
    </row>
    <row r="25" spans="1:17" ht="24.75" x14ac:dyDescent="0.25">
      <c r="A25" s="67" t="s">
        <v>28</v>
      </c>
      <c r="B25" s="79">
        <v>1580</v>
      </c>
      <c r="C25" s="71">
        <f t="shared" si="1"/>
        <v>-314.48</v>
      </c>
      <c r="D25" s="70"/>
      <c r="E25" s="70"/>
      <c r="F25" s="70"/>
      <c r="G25" s="70"/>
      <c r="H25" s="70"/>
      <c r="I25" s="70"/>
      <c r="J25" s="70"/>
      <c r="K25" s="70"/>
      <c r="L25" s="70">
        <v>-155.03</v>
      </c>
      <c r="M25" s="79">
        <v>-126.76</v>
      </c>
      <c r="N25" s="70">
        <v>-32.69</v>
      </c>
      <c r="O25" s="70"/>
      <c r="P25" s="75">
        <f t="shared" si="2"/>
        <v>-314.48</v>
      </c>
      <c r="Q25" s="136">
        <f t="shared" si="0"/>
        <v>1265.52</v>
      </c>
    </row>
    <row r="26" spans="1:17" ht="26.25" customHeight="1" x14ac:dyDescent="0.25">
      <c r="A26" s="68" t="s">
        <v>29</v>
      </c>
      <c r="B26" s="79">
        <v>100</v>
      </c>
      <c r="C26" s="71">
        <f t="shared" si="1"/>
        <v>0</v>
      </c>
      <c r="D26" s="70"/>
      <c r="E26" s="70"/>
      <c r="F26" s="70"/>
      <c r="G26" s="70"/>
      <c r="H26" s="70"/>
      <c r="I26" s="70"/>
      <c r="J26" s="70"/>
      <c r="K26" s="70"/>
      <c r="L26" s="70"/>
      <c r="M26" s="79">
        <v>-6</v>
      </c>
      <c r="N26" s="70">
        <v>6</v>
      </c>
      <c r="O26" s="70"/>
      <c r="P26" s="75">
        <f t="shared" si="2"/>
        <v>0</v>
      </c>
      <c r="Q26" s="136">
        <f t="shared" si="0"/>
        <v>100</v>
      </c>
    </row>
    <row r="27" spans="1:17" x14ac:dyDescent="0.25">
      <c r="A27" s="68" t="s">
        <v>21</v>
      </c>
      <c r="B27" s="79">
        <v>15639</v>
      </c>
      <c r="C27" s="79">
        <f>P27</f>
        <v>-13200</v>
      </c>
      <c r="D27" s="70"/>
      <c r="E27" s="70">
        <v>-500</v>
      </c>
      <c r="F27" s="70"/>
      <c r="G27" s="70"/>
      <c r="H27" s="70"/>
      <c r="I27" s="70"/>
      <c r="J27" s="70">
        <v>-600</v>
      </c>
      <c r="K27" s="70"/>
      <c r="L27" s="70"/>
      <c r="M27" s="79">
        <v>-1600</v>
      </c>
      <c r="N27" s="79">
        <v>-10000</v>
      </c>
      <c r="O27" s="70">
        <v>-500</v>
      </c>
      <c r="P27" s="75">
        <f t="shared" si="2"/>
        <v>-13200</v>
      </c>
      <c r="Q27" s="136">
        <f t="shared" si="0"/>
        <v>2439</v>
      </c>
    </row>
    <row r="28" spans="1:17" ht="15.75" thickBot="1" x14ac:dyDescent="0.3">
      <c r="A28" s="153" t="s">
        <v>99</v>
      </c>
      <c r="B28" s="154">
        <v>10000</v>
      </c>
      <c r="C28" s="102">
        <f>P28</f>
        <v>-3813.44</v>
      </c>
      <c r="D28" s="94"/>
      <c r="E28" s="94"/>
      <c r="F28" s="94"/>
      <c r="G28" s="94"/>
      <c r="H28" s="94"/>
      <c r="I28" s="94"/>
      <c r="J28" s="94">
        <v>-81.040000000000006</v>
      </c>
      <c r="K28" s="94">
        <v>-57.31</v>
      </c>
      <c r="L28" s="94">
        <v>-87.6</v>
      </c>
      <c r="M28" s="154">
        <v>-1631.54</v>
      </c>
      <c r="N28" s="94">
        <v>-1955.95</v>
      </c>
      <c r="O28" s="94"/>
      <c r="P28" s="72">
        <f t="shared" si="2"/>
        <v>-3813.44</v>
      </c>
      <c r="Q28" s="140">
        <f t="shared" si="0"/>
        <v>6186.5599999999995</v>
      </c>
    </row>
    <row r="29" spans="1:17" ht="16.5" thickTop="1" thickBot="1" x14ac:dyDescent="0.3">
      <c r="A29" s="137" t="s">
        <v>23</v>
      </c>
      <c r="B29" s="139">
        <f>SUM(B3:B28)</f>
        <v>38269</v>
      </c>
      <c r="C29" s="94">
        <f>SUM(C3:C28)</f>
        <v>-23065.87</v>
      </c>
      <c r="D29" s="139">
        <f t="shared" ref="D29:L29" si="3">SUM(D3:D28)</f>
        <v>-2405.87</v>
      </c>
      <c r="E29" s="139">
        <f t="shared" si="3"/>
        <v>-622.08000000000004</v>
      </c>
      <c r="F29" s="139">
        <f t="shared" si="3"/>
        <v>0</v>
      </c>
      <c r="G29" s="139">
        <f t="shared" si="3"/>
        <v>1096.55</v>
      </c>
      <c r="H29" s="139">
        <f t="shared" si="3"/>
        <v>-225.63</v>
      </c>
      <c r="I29" s="139">
        <f t="shared" si="3"/>
        <v>-66.710000000000008</v>
      </c>
      <c r="J29" s="139">
        <f t="shared" si="3"/>
        <v>-1340.86</v>
      </c>
      <c r="K29" s="139">
        <f t="shared" si="3"/>
        <v>-315.67</v>
      </c>
      <c r="L29" s="139">
        <f t="shared" si="3"/>
        <v>-322.97000000000003</v>
      </c>
      <c r="M29" s="158">
        <f>SUM(M3:M28)</f>
        <v>-5549</v>
      </c>
      <c r="N29" s="139">
        <f>SUM(N3:N28)</f>
        <v>-12528.17</v>
      </c>
      <c r="O29" s="139">
        <f>SUM(O3:O28)</f>
        <v>-960.36</v>
      </c>
      <c r="P29" s="138">
        <f t="shared" si="2"/>
        <v>-23240.77</v>
      </c>
      <c r="Q29" s="155">
        <f>SUM(Q3:Q28)</f>
        <v>15028.23</v>
      </c>
    </row>
    <row r="30" spans="1:17" ht="20.25" thickTop="1" thickBot="1" x14ac:dyDescent="0.35">
      <c r="A30" s="129"/>
      <c r="B30" s="141"/>
      <c r="C30" s="95"/>
      <c r="D30" s="95"/>
      <c r="E30" s="95"/>
      <c r="F30" s="97" t="s">
        <v>74</v>
      </c>
      <c r="G30" s="95"/>
      <c r="H30" s="95"/>
      <c r="I30" s="95"/>
      <c r="J30" s="94"/>
      <c r="K30" s="95"/>
      <c r="L30" s="95"/>
      <c r="M30" s="159"/>
      <c r="N30" s="95"/>
      <c r="O30" s="95"/>
      <c r="P30" s="98"/>
    </row>
    <row r="31" spans="1:17" ht="15.75" thickTop="1" x14ac:dyDescent="0.25">
      <c r="A31" s="128"/>
      <c r="B31" s="76" t="s">
        <v>83</v>
      </c>
      <c r="D31" s="93" t="s">
        <v>8</v>
      </c>
      <c r="E31" s="93" t="s">
        <v>62</v>
      </c>
      <c r="F31" s="93" t="s">
        <v>54</v>
      </c>
      <c r="G31" s="93" t="s">
        <v>55</v>
      </c>
      <c r="H31" s="93" t="s">
        <v>56</v>
      </c>
      <c r="I31" s="93" t="s">
        <v>57</v>
      </c>
      <c r="J31" s="92" t="s">
        <v>58</v>
      </c>
      <c r="K31" s="93" t="s">
        <v>59</v>
      </c>
      <c r="L31" s="93" t="s">
        <v>63</v>
      </c>
      <c r="M31" s="160" t="s">
        <v>5</v>
      </c>
      <c r="N31" s="93" t="s">
        <v>53</v>
      </c>
      <c r="O31" s="93" t="s">
        <v>7</v>
      </c>
      <c r="P31" s="76" t="s">
        <v>23</v>
      </c>
    </row>
    <row r="32" spans="1:17" x14ac:dyDescent="0.25">
      <c r="A32" s="127" t="s">
        <v>19</v>
      </c>
      <c r="B32" s="74">
        <f t="shared" ref="B32:B37" si="4">P32</f>
        <v>9785</v>
      </c>
      <c r="D32" s="70"/>
      <c r="E32" s="70"/>
      <c r="F32" s="70"/>
      <c r="G32" s="70">
        <v>80</v>
      </c>
      <c r="H32" s="70"/>
      <c r="I32" s="70"/>
      <c r="J32" s="70">
        <v>3685</v>
      </c>
      <c r="K32" s="70">
        <v>4475</v>
      </c>
      <c r="L32" s="70">
        <v>1440</v>
      </c>
      <c r="M32" s="79">
        <v>105</v>
      </c>
      <c r="N32" s="70"/>
      <c r="O32" s="70"/>
      <c r="P32" s="70">
        <f>SUM(D32:O32)</f>
        <v>9785</v>
      </c>
    </row>
    <row r="33" spans="1:18" x14ac:dyDescent="0.25">
      <c r="A33" s="127" t="s">
        <v>18</v>
      </c>
      <c r="B33" s="74">
        <f t="shared" si="4"/>
        <v>2330</v>
      </c>
      <c r="D33" s="70"/>
      <c r="E33" s="70"/>
      <c r="F33" s="70"/>
      <c r="G33" s="70">
        <v>30</v>
      </c>
      <c r="H33" s="70"/>
      <c r="I33" s="70"/>
      <c r="J33" s="70">
        <v>115</v>
      </c>
      <c r="K33" s="70">
        <v>490</v>
      </c>
      <c r="L33" s="70">
        <v>1585</v>
      </c>
      <c r="M33" s="79">
        <v>90</v>
      </c>
      <c r="N33" s="70">
        <v>20</v>
      </c>
      <c r="O33" s="70"/>
      <c r="P33" s="70">
        <f t="shared" ref="P33:P38" si="5">SUM(D33:O33)</f>
        <v>2330</v>
      </c>
    </row>
    <row r="34" spans="1:18" x14ac:dyDescent="0.25">
      <c r="A34" s="127" t="s">
        <v>70</v>
      </c>
      <c r="B34" s="74">
        <f t="shared" si="4"/>
        <v>150</v>
      </c>
      <c r="D34" s="70"/>
      <c r="E34" s="70">
        <v>100</v>
      </c>
      <c r="F34" s="70"/>
      <c r="G34" s="70">
        <v>50</v>
      </c>
      <c r="H34" s="70"/>
      <c r="I34" s="70"/>
      <c r="J34" s="70"/>
      <c r="K34" s="70"/>
      <c r="L34" s="70"/>
      <c r="M34" s="79"/>
      <c r="N34" s="70"/>
      <c r="O34" s="70"/>
      <c r="P34" s="70">
        <f t="shared" si="5"/>
        <v>150</v>
      </c>
    </row>
    <row r="35" spans="1:18" x14ac:dyDescent="0.25">
      <c r="A35" s="127" t="s">
        <v>22</v>
      </c>
      <c r="B35" s="74">
        <f t="shared" si="4"/>
        <v>9250.06</v>
      </c>
      <c r="D35" s="77"/>
      <c r="E35" s="77">
        <v>2653.86</v>
      </c>
      <c r="F35" s="77"/>
      <c r="G35" s="77"/>
      <c r="H35" s="77"/>
      <c r="I35" s="77"/>
      <c r="J35" s="77"/>
      <c r="K35" s="77"/>
      <c r="L35" s="77">
        <v>5258.38</v>
      </c>
      <c r="M35" s="161"/>
      <c r="N35" s="77"/>
      <c r="O35" s="77">
        <v>1337.82</v>
      </c>
      <c r="P35" s="70">
        <f t="shared" si="5"/>
        <v>9250.06</v>
      </c>
    </row>
    <row r="36" spans="1:18" x14ac:dyDescent="0.25">
      <c r="A36" s="127" t="s">
        <v>86</v>
      </c>
      <c r="B36" s="74">
        <f t="shared" si="4"/>
        <v>19</v>
      </c>
      <c r="D36" s="77"/>
      <c r="E36" s="77"/>
      <c r="F36" s="77"/>
      <c r="G36" s="77"/>
      <c r="H36" s="77"/>
      <c r="I36" s="77"/>
      <c r="J36" s="77"/>
      <c r="K36" s="77">
        <v>19</v>
      </c>
      <c r="L36" s="77"/>
      <c r="M36" s="161"/>
      <c r="N36" s="77"/>
      <c r="O36" s="77"/>
      <c r="P36" s="70">
        <f t="shared" si="5"/>
        <v>19</v>
      </c>
    </row>
    <row r="37" spans="1:18" x14ac:dyDescent="0.25">
      <c r="A37" s="127" t="s">
        <v>68</v>
      </c>
      <c r="B37" s="74">
        <f t="shared" si="4"/>
        <v>500</v>
      </c>
      <c r="D37" s="70"/>
      <c r="E37" s="70"/>
      <c r="F37" s="70"/>
      <c r="G37" s="70"/>
      <c r="H37" s="70"/>
      <c r="I37" s="70"/>
      <c r="J37" s="70"/>
      <c r="K37" s="70"/>
      <c r="L37" s="70"/>
      <c r="M37" s="79">
        <v>500</v>
      </c>
      <c r="N37" s="70"/>
      <c r="O37" s="70"/>
      <c r="P37" s="70">
        <f t="shared" si="5"/>
        <v>500</v>
      </c>
    </row>
    <row r="38" spans="1:18" ht="15.75" thickBot="1" x14ac:dyDescent="0.3">
      <c r="A38" s="146" t="s">
        <v>23</v>
      </c>
      <c r="B38" s="72">
        <f>SUM(B32:B37)</f>
        <v>22034.059999999998</v>
      </c>
      <c r="D38" s="72">
        <f t="shared" ref="D38:O38" si="6">SUM(D32:D37)</f>
        <v>0</v>
      </c>
      <c r="E38" s="72">
        <f t="shared" si="6"/>
        <v>2753.86</v>
      </c>
      <c r="F38" s="72">
        <f t="shared" si="6"/>
        <v>0</v>
      </c>
      <c r="G38" s="72">
        <f t="shared" si="6"/>
        <v>160</v>
      </c>
      <c r="H38" s="72">
        <f t="shared" si="6"/>
        <v>0</v>
      </c>
      <c r="I38" s="72">
        <f t="shared" si="6"/>
        <v>0</v>
      </c>
      <c r="J38" s="72">
        <f t="shared" si="6"/>
        <v>3800</v>
      </c>
      <c r="K38" s="72">
        <f t="shared" si="6"/>
        <v>4984</v>
      </c>
      <c r="L38" s="72">
        <f t="shared" si="6"/>
        <v>8283.380000000001</v>
      </c>
      <c r="M38" s="102">
        <f t="shared" si="6"/>
        <v>695</v>
      </c>
      <c r="N38" s="102">
        <f t="shared" si="6"/>
        <v>20</v>
      </c>
      <c r="O38" s="102">
        <f t="shared" si="6"/>
        <v>1337.82</v>
      </c>
      <c r="P38" s="70">
        <f t="shared" si="5"/>
        <v>22034.06</v>
      </c>
    </row>
    <row r="39" spans="1:18" ht="15.75" thickTop="1" x14ac:dyDescent="0.25">
      <c r="A39" s="145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8" x14ac:dyDescent="0.25">
      <c r="A40" s="68" t="s">
        <v>48</v>
      </c>
      <c r="B40" s="142">
        <f>SUM(P32/5)</f>
        <v>1957</v>
      </c>
      <c r="C40" s="73"/>
      <c r="D40" s="73"/>
      <c r="F40" s="73"/>
      <c r="G40" s="73"/>
      <c r="H40" s="73"/>
      <c r="I40" s="73"/>
      <c r="J40" s="73"/>
      <c r="K40" s="73"/>
      <c r="L40" s="81"/>
      <c r="M40" s="81"/>
      <c r="N40" s="81"/>
      <c r="O40" s="82"/>
      <c r="P40" s="81"/>
      <c r="Q40" s="73"/>
    </row>
    <row r="41" spans="1:18" x14ac:dyDescent="0.25">
      <c r="A41" s="69" t="s">
        <v>52</v>
      </c>
      <c r="B41" s="143">
        <v>107</v>
      </c>
      <c r="C41"/>
      <c r="F41" s="73"/>
      <c r="G41" s="73"/>
      <c r="H41" s="73"/>
      <c r="I41" s="73"/>
      <c r="J41" s="73"/>
      <c r="K41" s="73"/>
      <c r="L41" s="78"/>
      <c r="M41" s="78"/>
      <c r="N41" s="78"/>
      <c r="O41" s="78"/>
      <c r="P41" s="78"/>
      <c r="Q41" s="73"/>
    </row>
    <row r="42" spans="1:18" x14ac:dyDescent="0.25">
      <c r="A42" s="126" t="s">
        <v>23</v>
      </c>
      <c r="B42" s="144">
        <f>SUM(B40:B41)</f>
        <v>2064</v>
      </c>
      <c r="C42" s="78"/>
      <c r="D42" s="78"/>
      <c r="E42" s="81"/>
      <c r="K42" s="42"/>
      <c r="L42" s="78"/>
      <c r="M42" s="78"/>
      <c r="N42" s="78"/>
      <c r="O42" s="78"/>
      <c r="P42" s="78"/>
      <c r="Q42" s="73"/>
    </row>
    <row r="43" spans="1:18" x14ac:dyDescent="0.25">
      <c r="A43" s="68" t="s">
        <v>49</v>
      </c>
      <c r="B43" s="144">
        <f>SUM(P33/10)</f>
        <v>233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3"/>
    </row>
    <row r="44" spans="1:18" x14ac:dyDescent="0.25">
      <c r="A44" s="73"/>
      <c r="B44" s="83"/>
      <c r="C44" s="78"/>
      <c r="D44" s="78"/>
      <c r="E44" s="84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8" x14ac:dyDescent="0.25">
      <c r="A45" s="73"/>
      <c r="B45" s="83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81"/>
      <c r="R45" s="81"/>
    </row>
    <row r="46" spans="1:18" x14ac:dyDescent="0.25">
      <c r="B46" s="83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8" x14ac:dyDescent="0.25">
      <c r="A47" s="78"/>
      <c r="B47" s="83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8" x14ac:dyDescent="0.25">
      <c r="A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1:18" x14ac:dyDescent="0.25">
      <c r="A49" s="73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1:18" x14ac:dyDescent="0.25">
      <c r="A50" s="73"/>
      <c r="E50" s="78"/>
    </row>
    <row r="51" spans="1:18" x14ac:dyDescent="0.25">
      <c r="A51" s="73"/>
      <c r="E51" s="78"/>
    </row>
    <row r="52" spans="1:18" x14ac:dyDescent="0.25">
      <c r="A52" s="73"/>
    </row>
    <row r="53" spans="1:18" x14ac:dyDescent="0.25">
      <c r="A53" s="73"/>
    </row>
    <row r="54" spans="1:18" x14ac:dyDescent="0.25">
      <c r="A54" s="73"/>
    </row>
    <row r="55" spans="1:18" s="81" customFormat="1" x14ac:dyDescent="0.25">
      <c r="A55"/>
      <c r="B55"/>
      <c r="C55" s="63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</sheetData>
  <pageMargins left="0.7" right="0.7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6"/>
  <sheetViews>
    <sheetView topLeftCell="A19" zoomScale="75" workbookViewId="0">
      <selection activeCell="H20" sqref="H20"/>
    </sheetView>
  </sheetViews>
  <sheetFormatPr defaultColWidth="8.85546875" defaultRowHeight="15" x14ac:dyDescent="0.25"/>
  <cols>
    <col min="1" max="1" width="14.42578125" customWidth="1"/>
    <col min="2" max="2" width="13.28515625" style="41" customWidth="1"/>
    <col min="3" max="3" width="13.42578125" style="42" customWidth="1"/>
    <col min="4" max="4" width="13.28515625" style="42" customWidth="1"/>
    <col min="5" max="5" width="10" style="42" customWidth="1"/>
    <col min="6" max="6" width="10.85546875" style="42" customWidth="1"/>
    <col min="7" max="7" width="9.85546875" style="42" customWidth="1"/>
    <col min="8" max="8" width="12.28515625" style="42" customWidth="1"/>
    <col min="9" max="9" width="11.42578125" style="42" customWidth="1"/>
    <col min="10" max="10" width="10.42578125" style="42" bestFit="1" customWidth="1"/>
    <col min="11" max="11" width="12.28515625" style="42" customWidth="1"/>
    <col min="12" max="12" width="13.42578125" style="42" customWidth="1"/>
    <col min="13" max="13" width="13" style="42" customWidth="1"/>
    <col min="14" max="14" width="14" style="42" customWidth="1"/>
    <col min="15" max="15" width="14.28515625" style="42" customWidth="1"/>
    <col min="16" max="16" width="13" style="42" customWidth="1"/>
    <col min="17" max="17" width="13.7109375" style="42" customWidth="1"/>
    <col min="18" max="18" width="12.140625" customWidth="1"/>
  </cols>
  <sheetData>
    <row r="1" spans="1:18" ht="26.25" x14ac:dyDescent="0.4">
      <c r="A1" s="2"/>
      <c r="B1" s="39"/>
      <c r="C1" s="39"/>
      <c r="D1" s="39"/>
      <c r="E1" s="39"/>
      <c r="F1" s="39"/>
      <c r="G1" s="39"/>
      <c r="H1" s="39"/>
      <c r="I1" s="24" t="s">
        <v>66</v>
      </c>
      <c r="J1" s="39"/>
      <c r="K1" s="39"/>
      <c r="L1" s="39"/>
      <c r="M1" s="39"/>
      <c r="N1" s="39"/>
      <c r="O1" s="39"/>
      <c r="P1" s="39"/>
      <c r="Q1" s="40"/>
      <c r="R1" s="63"/>
    </row>
    <row r="2" spans="1:18" s="1" customFormat="1" ht="32.25" x14ac:dyDescent="0.3">
      <c r="A2" s="66"/>
      <c r="B2" s="106" t="s">
        <v>75</v>
      </c>
      <c r="C2" s="103" t="s">
        <v>50</v>
      </c>
      <c r="D2" s="64" t="s">
        <v>5</v>
      </c>
      <c r="E2" s="90" t="s">
        <v>53</v>
      </c>
      <c r="F2" s="64" t="s">
        <v>7</v>
      </c>
      <c r="G2" s="64" t="s">
        <v>8</v>
      </c>
      <c r="H2" s="64" t="s">
        <v>9</v>
      </c>
      <c r="I2" s="64" t="s">
        <v>54</v>
      </c>
      <c r="J2" s="64" t="s">
        <v>55</v>
      </c>
      <c r="K2" s="64" t="s">
        <v>56</v>
      </c>
      <c r="L2" s="90" t="s">
        <v>57</v>
      </c>
      <c r="M2" s="64" t="s">
        <v>58</v>
      </c>
      <c r="N2" s="64" t="s">
        <v>59</v>
      </c>
      <c r="O2" s="64" t="s">
        <v>4</v>
      </c>
      <c r="P2" s="64" t="s">
        <v>5</v>
      </c>
      <c r="Q2" s="91" t="s">
        <v>23</v>
      </c>
      <c r="R2" s="64" t="s">
        <v>51</v>
      </c>
    </row>
    <row r="3" spans="1:18" ht="30" x14ac:dyDescent="0.25">
      <c r="A3" s="10" t="s">
        <v>14</v>
      </c>
      <c r="B3" s="47">
        <v>1400</v>
      </c>
      <c r="C3" s="48">
        <f t="shared" ref="C3:C14" si="0">Q3</f>
        <v>-713.01</v>
      </c>
      <c r="D3" s="48"/>
      <c r="E3" s="48"/>
      <c r="F3" s="48">
        <v>-48.39</v>
      </c>
      <c r="G3" s="48"/>
      <c r="H3" s="48">
        <v>-97.22</v>
      </c>
      <c r="I3" s="48">
        <v>-111.7</v>
      </c>
      <c r="J3" s="48"/>
      <c r="K3" s="48">
        <v>-187.07</v>
      </c>
      <c r="L3" s="48"/>
      <c r="M3" s="48">
        <v>-128.71</v>
      </c>
      <c r="N3" s="48">
        <v>-33.61</v>
      </c>
      <c r="O3" s="48">
        <v>-106.31</v>
      </c>
      <c r="P3" s="48"/>
      <c r="Q3" s="48">
        <f t="shared" ref="Q3:Q22" si="1">SUM(D3:P3)</f>
        <v>-713.01</v>
      </c>
      <c r="R3" s="65">
        <f t="shared" ref="R3:R16" si="2">B3+Q3</f>
        <v>686.99</v>
      </c>
    </row>
    <row r="4" spans="1:18" ht="18" customHeight="1" x14ac:dyDescent="0.25">
      <c r="A4" s="6" t="s">
        <v>25</v>
      </c>
      <c r="B4" s="48">
        <v>1000</v>
      </c>
      <c r="C4" s="48">
        <f t="shared" si="0"/>
        <v>-35.590000000000003</v>
      </c>
      <c r="D4" s="48">
        <v>0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>
        <v>-35.590000000000003</v>
      </c>
      <c r="Q4" s="48">
        <f t="shared" si="1"/>
        <v>-35.590000000000003</v>
      </c>
      <c r="R4" s="65">
        <f t="shared" si="2"/>
        <v>964.41</v>
      </c>
    </row>
    <row r="5" spans="1:18" ht="18" customHeight="1" x14ac:dyDescent="0.25">
      <c r="A5" s="6" t="s">
        <v>33</v>
      </c>
      <c r="B5" s="48">
        <v>250</v>
      </c>
      <c r="C5" s="48">
        <f t="shared" si="0"/>
        <v>-153.97999999999999</v>
      </c>
      <c r="D5" s="48">
        <v>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>
        <v>-153.97999999999999</v>
      </c>
      <c r="Q5" s="48">
        <f t="shared" si="1"/>
        <v>-153.97999999999999</v>
      </c>
      <c r="R5" s="65">
        <f t="shared" si="2"/>
        <v>96.02000000000001</v>
      </c>
    </row>
    <row r="6" spans="1:18" ht="18" customHeight="1" x14ac:dyDescent="0.25">
      <c r="A6" s="6" t="s">
        <v>35</v>
      </c>
      <c r="B6" s="48">
        <v>500</v>
      </c>
      <c r="C6" s="48">
        <f t="shared" si="0"/>
        <v>-281.17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>
        <v>-281.17</v>
      </c>
      <c r="Q6" s="48">
        <f t="shared" si="1"/>
        <v>-281.17</v>
      </c>
      <c r="R6" s="65">
        <f t="shared" si="2"/>
        <v>218.82999999999998</v>
      </c>
    </row>
    <row r="7" spans="1:18" ht="18" customHeight="1" x14ac:dyDescent="0.25">
      <c r="A7" s="6" t="s">
        <v>36</v>
      </c>
      <c r="B7" s="48">
        <v>500</v>
      </c>
      <c r="C7" s="48">
        <f t="shared" si="0"/>
        <v>-259.42</v>
      </c>
      <c r="D7" s="48">
        <v>0</v>
      </c>
      <c r="F7" s="48">
        <v>-5.75</v>
      </c>
      <c r="G7" s="48"/>
      <c r="H7" s="48"/>
      <c r="I7" s="48"/>
      <c r="J7" s="48"/>
      <c r="K7" s="48"/>
      <c r="L7" s="48"/>
      <c r="M7" s="101"/>
      <c r="N7" s="48"/>
      <c r="O7" s="48">
        <v>-30.62</v>
      </c>
      <c r="P7" s="48">
        <v>-223.05</v>
      </c>
      <c r="Q7" s="48">
        <f t="shared" si="1"/>
        <v>-259.42</v>
      </c>
      <c r="R7" s="65">
        <f t="shared" si="2"/>
        <v>240.57999999999998</v>
      </c>
    </row>
    <row r="8" spans="1:18" ht="18" customHeight="1" x14ac:dyDescent="0.25">
      <c r="A8" s="6" t="s">
        <v>73</v>
      </c>
      <c r="B8" s="48">
        <v>250</v>
      </c>
      <c r="C8" s="48">
        <f t="shared" si="0"/>
        <v>-368.09000000000003</v>
      </c>
      <c r="D8" s="48"/>
      <c r="E8" s="48"/>
      <c r="F8" s="48"/>
      <c r="G8" s="48"/>
      <c r="H8" s="48"/>
      <c r="I8" s="48"/>
      <c r="J8" s="48"/>
      <c r="K8" s="48"/>
      <c r="L8" s="48"/>
      <c r="M8" s="101">
        <v>-186.35</v>
      </c>
      <c r="N8" s="48">
        <v>-27.5</v>
      </c>
      <c r="O8" s="48">
        <v>-7.55</v>
      </c>
      <c r="P8" s="48">
        <v>-146.69</v>
      </c>
      <c r="Q8" s="48">
        <f t="shared" si="1"/>
        <v>-368.09000000000003</v>
      </c>
      <c r="R8" s="65">
        <f t="shared" si="2"/>
        <v>-118.09000000000003</v>
      </c>
    </row>
    <row r="9" spans="1:18" ht="18" customHeight="1" x14ac:dyDescent="0.25">
      <c r="A9" s="6" t="s">
        <v>30</v>
      </c>
      <c r="B9" s="48">
        <v>250</v>
      </c>
      <c r="C9" s="48">
        <f t="shared" si="0"/>
        <v>0</v>
      </c>
      <c r="D9" s="48"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>
        <f t="shared" si="1"/>
        <v>0</v>
      </c>
      <c r="R9" s="65">
        <f t="shared" si="2"/>
        <v>250</v>
      </c>
    </row>
    <row r="10" spans="1:18" ht="18" customHeight="1" x14ac:dyDescent="0.25">
      <c r="A10" s="6" t="s">
        <v>24</v>
      </c>
      <c r="B10" s="48">
        <v>500</v>
      </c>
      <c r="C10" s="48">
        <f t="shared" si="0"/>
        <v>-85.11</v>
      </c>
      <c r="D10" s="48">
        <v>0</v>
      </c>
      <c r="E10" s="48"/>
      <c r="F10" s="48"/>
      <c r="G10" s="48">
        <v>-85.11</v>
      </c>
      <c r="H10" s="48"/>
      <c r="I10" s="48"/>
      <c r="J10" s="48"/>
      <c r="K10" s="48"/>
      <c r="L10" s="48"/>
      <c r="M10" s="48"/>
      <c r="N10" s="48"/>
      <c r="O10" s="48"/>
      <c r="P10" s="48"/>
      <c r="Q10" s="48">
        <f t="shared" si="1"/>
        <v>-85.11</v>
      </c>
      <c r="R10" s="65">
        <f t="shared" si="2"/>
        <v>414.89</v>
      </c>
    </row>
    <row r="11" spans="1:18" ht="18" customHeight="1" x14ac:dyDescent="0.25">
      <c r="A11" s="6" t="s">
        <v>78</v>
      </c>
      <c r="B11" s="48">
        <v>250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>
        <f t="shared" si="1"/>
        <v>0</v>
      </c>
      <c r="R11" s="65"/>
    </row>
    <row r="12" spans="1:18" ht="18" customHeight="1" x14ac:dyDescent="0.25">
      <c r="A12" s="6" t="s">
        <v>79</v>
      </c>
      <c r="B12" s="48">
        <v>250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>
        <f t="shared" si="1"/>
        <v>0</v>
      </c>
      <c r="R12" s="65"/>
    </row>
    <row r="13" spans="1:18" ht="18" customHeight="1" x14ac:dyDescent="0.25">
      <c r="A13" s="6" t="s">
        <v>80</v>
      </c>
      <c r="B13" s="48">
        <v>250</v>
      </c>
      <c r="C13" s="48">
        <f t="shared" si="0"/>
        <v>-173.8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>
        <v>-173.8</v>
      </c>
      <c r="Q13" s="48">
        <f t="shared" si="1"/>
        <v>-173.8</v>
      </c>
      <c r="R13" s="65"/>
    </row>
    <row r="14" spans="1:18" ht="18" customHeight="1" x14ac:dyDescent="0.25">
      <c r="A14" s="6" t="s">
        <v>81</v>
      </c>
      <c r="B14" s="48">
        <v>250</v>
      </c>
      <c r="C14" s="48">
        <f t="shared" si="0"/>
        <v>-153.97999999999999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>
        <v>-153.97999999999999</v>
      </c>
      <c r="Q14" s="48">
        <f t="shared" si="1"/>
        <v>-153.97999999999999</v>
      </c>
      <c r="R14" s="65"/>
    </row>
    <row r="15" spans="1:18" ht="18" customHeight="1" x14ac:dyDescent="0.25">
      <c r="A15" s="6" t="s">
        <v>82</v>
      </c>
      <c r="B15" s="48">
        <v>250</v>
      </c>
      <c r="C15" s="48">
        <f>Q15</f>
        <v>0</v>
      </c>
      <c r="D15" s="48">
        <v>0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>
        <v>0</v>
      </c>
      <c r="Q15" s="48">
        <f t="shared" si="1"/>
        <v>0</v>
      </c>
      <c r="R15" s="65">
        <f t="shared" si="2"/>
        <v>250</v>
      </c>
    </row>
    <row r="16" spans="1:18" ht="18" customHeight="1" x14ac:dyDescent="0.25">
      <c r="A16" s="6" t="s">
        <v>67</v>
      </c>
      <c r="B16" s="48">
        <v>250</v>
      </c>
      <c r="C16" s="48">
        <f t="shared" ref="C16:C22" si="3">Q16</f>
        <v>-59.66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>
        <v>-59.66</v>
      </c>
      <c r="Q16" s="48">
        <f t="shared" si="1"/>
        <v>-59.66</v>
      </c>
      <c r="R16" s="65">
        <f t="shared" si="2"/>
        <v>190.34</v>
      </c>
    </row>
    <row r="17" spans="1:19" ht="18" customHeight="1" x14ac:dyDescent="0.25">
      <c r="A17" s="6" t="s">
        <v>61</v>
      </c>
      <c r="B17" s="48"/>
      <c r="C17" s="48">
        <f t="shared" si="3"/>
        <v>-244.54</v>
      </c>
      <c r="D17" s="48">
        <v>0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>
        <v>-123.07</v>
      </c>
      <c r="P17" s="48">
        <v>-121.47</v>
      </c>
      <c r="Q17" s="48">
        <f t="shared" si="1"/>
        <v>-244.54</v>
      </c>
      <c r="R17" s="65">
        <f>SUM(B17+Q17)</f>
        <v>-244.54</v>
      </c>
    </row>
    <row r="18" spans="1:19" ht="18" customHeight="1" x14ac:dyDescent="0.25">
      <c r="A18" s="6" t="s">
        <v>38</v>
      </c>
      <c r="B18" s="48">
        <v>2000</v>
      </c>
      <c r="C18" s="48">
        <f t="shared" si="3"/>
        <v>0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>
        <f t="shared" si="1"/>
        <v>0</v>
      </c>
      <c r="R18" s="65">
        <f t="shared" ref="R18:R25" si="4">B18+Q18</f>
        <v>2000</v>
      </c>
    </row>
    <row r="19" spans="1:19" ht="18" customHeight="1" x14ac:dyDescent="0.25">
      <c r="A19" s="6" t="s">
        <v>47</v>
      </c>
      <c r="B19" s="48">
        <v>1200</v>
      </c>
      <c r="C19" s="48">
        <f t="shared" si="3"/>
        <v>0</v>
      </c>
      <c r="D19" s="48">
        <v>0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>
        <f t="shared" si="1"/>
        <v>0</v>
      </c>
      <c r="R19" s="65">
        <f t="shared" si="4"/>
        <v>1200</v>
      </c>
    </row>
    <row r="20" spans="1:19" ht="18" customHeight="1" x14ac:dyDescent="0.25">
      <c r="A20" s="6" t="s">
        <v>39</v>
      </c>
      <c r="B20" s="48">
        <v>150</v>
      </c>
      <c r="C20" s="48">
        <f t="shared" si="3"/>
        <v>-67.78</v>
      </c>
      <c r="D20" s="48">
        <v>-14.39</v>
      </c>
      <c r="E20" s="48"/>
      <c r="F20" s="48"/>
      <c r="G20" s="48"/>
      <c r="H20" s="48"/>
      <c r="I20" s="48"/>
      <c r="J20" s="48"/>
      <c r="K20" s="48"/>
      <c r="L20" s="48"/>
      <c r="M20" s="48"/>
      <c r="N20" s="48">
        <v>-14.72</v>
      </c>
      <c r="O20" s="48">
        <v>-36.76</v>
      </c>
      <c r="P20" s="48">
        <v>-1.91</v>
      </c>
      <c r="Q20" s="48">
        <f t="shared" si="1"/>
        <v>-67.78</v>
      </c>
      <c r="R20" s="65">
        <f t="shared" si="4"/>
        <v>82.22</v>
      </c>
    </row>
    <row r="21" spans="1:19" ht="18" customHeight="1" x14ac:dyDescent="0.25">
      <c r="A21" s="6" t="s">
        <v>15</v>
      </c>
      <c r="B21" s="48">
        <v>150</v>
      </c>
      <c r="C21" s="48">
        <f t="shared" si="3"/>
        <v>-445.67</v>
      </c>
      <c r="D21" s="48"/>
      <c r="E21" s="48"/>
      <c r="F21" s="48"/>
      <c r="G21" s="48"/>
      <c r="H21" s="48"/>
      <c r="I21" s="48"/>
      <c r="J21" s="48"/>
      <c r="K21" s="48"/>
      <c r="L21" s="48"/>
      <c r="M21" s="48">
        <v>-445.67</v>
      </c>
      <c r="N21" s="48"/>
      <c r="O21" s="48"/>
      <c r="P21" s="48"/>
      <c r="Q21" s="48">
        <f t="shared" si="1"/>
        <v>-445.67</v>
      </c>
      <c r="R21" s="65">
        <f t="shared" si="4"/>
        <v>-295.67</v>
      </c>
    </row>
    <row r="22" spans="1:19" ht="18" customHeight="1" x14ac:dyDescent="0.25">
      <c r="A22" s="6" t="s">
        <v>40</v>
      </c>
      <c r="B22" s="48">
        <v>150</v>
      </c>
      <c r="C22" s="48">
        <f t="shared" si="3"/>
        <v>0</v>
      </c>
      <c r="D22" s="48">
        <v>0</v>
      </c>
      <c r="E22" s="48"/>
      <c r="F22" s="48"/>
      <c r="G22" s="48"/>
      <c r="H22" s="48"/>
      <c r="I22" s="48"/>
      <c r="J22" s="48"/>
      <c r="K22" s="48"/>
      <c r="L22" s="48"/>
      <c r="N22" s="48"/>
      <c r="O22" s="48"/>
      <c r="P22" s="48"/>
      <c r="Q22" s="48">
        <f t="shared" si="1"/>
        <v>0</v>
      </c>
      <c r="R22" s="65">
        <f t="shared" si="4"/>
        <v>150</v>
      </c>
    </row>
    <row r="23" spans="1:19" ht="60" x14ac:dyDescent="0.25">
      <c r="A23" s="10" t="s">
        <v>28</v>
      </c>
      <c r="B23" s="48">
        <v>1580</v>
      </c>
      <c r="C23" s="101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>
        <f>SUM(D23:O23)</f>
        <v>0</v>
      </c>
      <c r="R23" s="65">
        <f t="shared" si="4"/>
        <v>1580</v>
      </c>
    </row>
    <row r="24" spans="1:19" ht="18" customHeight="1" x14ac:dyDescent="0.25">
      <c r="A24" s="6" t="s">
        <v>29</v>
      </c>
      <c r="B24" s="48">
        <v>500</v>
      </c>
      <c r="C24" s="101"/>
      <c r="D24" s="48">
        <v>0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>
        <f>SUM(D24:O24)</f>
        <v>0</v>
      </c>
      <c r="R24" s="65">
        <f t="shared" si="4"/>
        <v>500</v>
      </c>
    </row>
    <row r="25" spans="1:19" ht="18" customHeight="1" thickBot="1" x14ac:dyDescent="0.3">
      <c r="A25" s="60" t="s">
        <v>21</v>
      </c>
      <c r="B25" s="54">
        <v>3690.6</v>
      </c>
      <c r="C25" s="104">
        <v>-12850</v>
      </c>
      <c r="D25" s="54">
        <v>-11850</v>
      </c>
      <c r="E25" s="54"/>
      <c r="F25" s="54"/>
      <c r="G25" s="54"/>
      <c r="H25" s="54"/>
      <c r="I25" s="54"/>
      <c r="J25" s="54"/>
      <c r="K25" s="54"/>
      <c r="L25" s="54"/>
      <c r="M25" s="54">
        <v>-1000</v>
      </c>
      <c r="N25" s="54"/>
      <c r="O25" s="54"/>
      <c r="P25" s="54"/>
      <c r="Q25" s="54">
        <f>SUM(D25:O25)</f>
        <v>-12850</v>
      </c>
      <c r="R25" s="65">
        <f t="shared" si="4"/>
        <v>-9159.4</v>
      </c>
    </row>
    <row r="26" spans="1:19" ht="18" customHeight="1" thickTop="1" x14ac:dyDescent="0.25">
      <c r="A26" s="6"/>
      <c r="B26" s="48"/>
      <c r="C26" s="105">
        <f>SUM(C3:C25)</f>
        <v>-15891.8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65">
        <f>SUM(R3:R25)</f>
        <v>-993.41999999999916</v>
      </c>
    </row>
    <row r="27" spans="1:19" ht="18" customHeight="1" thickBot="1" x14ac:dyDescent="0.3">
      <c r="A27" s="9"/>
      <c r="B27" s="50">
        <f>SUM(B3:B26)</f>
        <v>15570.6</v>
      </c>
      <c r="C27" s="104">
        <f>SUM(C26+B27)</f>
        <v>-321.19999999999891</v>
      </c>
      <c r="D27" s="50">
        <f>SUM(D3:D26)</f>
        <v>-11864.39</v>
      </c>
      <c r="E27" s="50"/>
      <c r="F27" s="50">
        <f>SUM(F3:F26)</f>
        <v>-54.14</v>
      </c>
      <c r="G27" s="50">
        <f>SUM(G3:G26)</f>
        <v>-85.11</v>
      </c>
      <c r="H27" s="50">
        <f>SUM(H3:H26)</f>
        <v>-97.22</v>
      </c>
      <c r="I27" s="50">
        <f>SUM(I3:I26)</f>
        <v>-111.7</v>
      </c>
      <c r="J27" s="50"/>
      <c r="K27" s="50">
        <f>SUM(K3:K26)</f>
        <v>-187.07</v>
      </c>
      <c r="L27" s="50"/>
      <c r="M27" s="50">
        <f>SUM(M3:M26)</f>
        <v>-1760.73</v>
      </c>
      <c r="N27" s="50">
        <f>SUM(N3:N26)</f>
        <v>-75.83</v>
      </c>
      <c r="O27" s="50">
        <f>SUM(O3:O26)</f>
        <v>-304.31</v>
      </c>
      <c r="P27" s="50"/>
      <c r="Q27" s="50">
        <f>SUM(Q3:Q26)</f>
        <v>-15891.8</v>
      </c>
      <c r="R27" s="89">
        <f>B27+Q27</f>
        <v>-321.19999999999891</v>
      </c>
      <c r="S27" s="59"/>
    </row>
    <row r="28" spans="1:19" ht="18" customHeight="1" thickTop="1" x14ac:dyDescent="0.25">
      <c r="A28" s="80"/>
      <c r="B28" s="88"/>
      <c r="P28" s="43"/>
      <c r="Q28" s="63"/>
      <c r="R28" s="59"/>
    </row>
    <row r="29" spans="1:19" ht="21.75" customHeight="1" x14ac:dyDescent="0.4">
      <c r="A29" s="80"/>
      <c r="B29" s="88"/>
      <c r="C29" s="25"/>
      <c r="H29" s="99" t="s">
        <v>60</v>
      </c>
      <c r="P29" s="43"/>
      <c r="Q29" s="63"/>
      <c r="R29" s="59"/>
    </row>
    <row r="30" spans="1:19" ht="18" customHeight="1" x14ac:dyDescent="0.25">
      <c r="A30" s="6"/>
      <c r="B30" s="48"/>
      <c r="C30" s="85" t="s">
        <v>5</v>
      </c>
      <c r="D30" s="86" t="s">
        <v>53</v>
      </c>
      <c r="E30" s="86" t="s">
        <v>7</v>
      </c>
      <c r="F30" s="86" t="s">
        <v>8</v>
      </c>
      <c r="G30" s="86" t="s">
        <v>9</v>
      </c>
      <c r="H30" s="87" t="s">
        <v>54</v>
      </c>
      <c r="I30" s="85" t="s">
        <v>55</v>
      </c>
      <c r="J30" s="85" t="s">
        <v>56</v>
      </c>
      <c r="K30" s="85" t="s">
        <v>57</v>
      </c>
      <c r="L30" s="85" t="s">
        <v>58</v>
      </c>
      <c r="M30" s="85" t="s">
        <v>59</v>
      </c>
      <c r="N30" s="85" t="s">
        <v>4</v>
      </c>
      <c r="O30" s="85" t="s">
        <v>69</v>
      </c>
      <c r="P30" s="86"/>
      <c r="Q30"/>
      <c r="R30" s="59"/>
    </row>
    <row r="31" spans="1:19" s="121" customFormat="1" ht="15.75" x14ac:dyDescent="0.25">
      <c r="A31" s="112" t="s">
        <v>19</v>
      </c>
      <c r="B31" s="118">
        <f t="shared" ref="B31:B37" si="5">Q31</f>
        <v>9850</v>
      </c>
      <c r="C31" s="112"/>
      <c r="D31" s="119"/>
      <c r="E31" s="120"/>
      <c r="F31" s="64"/>
      <c r="G31" s="64"/>
      <c r="H31" s="64"/>
      <c r="I31" s="64"/>
      <c r="J31" s="64"/>
      <c r="K31" s="64"/>
      <c r="L31" s="64"/>
      <c r="M31" s="64">
        <v>3890</v>
      </c>
      <c r="N31" s="64">
        <v>4210</v>
      </c>
      <c r="O31" s="64">
        <v>1565</v>
      </c>
      <c r="P31" s="64">
        <v>185</v>
      </c>
      <c r="Q31" s="64">
        <f>SUM(J31:P31)</f>
        <v>9850</v>
      </c>
    </row>
    <row r="32" spans="1:19" s="121" customFormat="1" ht="15.75" x14ac:dyDescent="0.25">
      <c r="A32" s="112" t="s">
        <v>18</v>
      </c>
      <c r="B32" s="118">
        <f t="shared" si="5"/>
        <v>2130</v>
      </c>
      <c r="C32" s="112"/>
      <c r="D32" s="119"/>
      <c r="E32" s="64"/>
      <c r="F32" s="122"/>
      <c r="G32" s="120"/>
      <c r="H32" s="64"/>
      <c r="I32" s="64"/>
      <c r="J32" s="64"/>
      <c r="K32" s="64"/>
      <c r="L32" s="64"/>
      <c r="M32" s="64">
        <v>90</v>
      </c>
      <c r="N32" s="64">
        <v>360</v>
      </c>
      <c r="O32" s="64">
        <v>1420</v>
      </c>
      <c r="P32" s="64">
        <v>260</v>
      </c>
      <c r="Q32" s="64">
        <f>SUM(J32:P32)</f>
        <v>2130</v>
      </c>
    </row>
    <row r="33" spans="1:17" s="121" customFormat="1" ht="15.75" x14ac:dyDescent="0.25">
      <c r="A33" s="112" t="s">
        <v>70</v>
      </c>
      <c r="B33" s="118">
        <f t="shared" si="5"/>
        <v>125</v>
      </c>
      <c r="C33" s="112"/>
      <c r="D33" s="64"/>
      <c r="E33" s="120"/>
      <c r="F33" s="64"/>
      <c r="G33" s="64">
        <v>50</v>
      </c>
      <c r="H33" s="64"/>
      <c r="I33" s="64"/>
      <c r="J33" s="64"/>
      <c r="K33" s="64"/>
      <c r="L33" s="64"/>
      <c r="M33" s="64">
        <v>50</v>
      </c>
      <c r="N33" s="64"/>
      <c r="O33" s="64"/>
      <c r="P33" s="64">
        <v>25</v>
      </c>
      <c r="Q33" s="64">
        <f>SUM(G33:P33)</f>
        <v>125</v>
      </c>
    </row>
    <row r="34" spans="1:17" s="121" customFormat="1" ht="15.75" x14ac:dyDescent="0.25">
      <c r="A34" s="123" t="s">
        <v>45</v>
      </c>
      <c r="B34" s="118">
        <f t="shared" si="5"/>
        <v>2440</v>
      </c>
      <c r="C34" s="112"/>
      <c r="D34" s="124">
        <v>490</v>
      </c>
      <c r="E34" s="124"/>
      <c r="F34" s="124"/>
      <c r="G34" s="124">
        <v>320</v>
      </c>
      <c r="H34" s="124"/>
      <c r="I34" s="124">
        <v>360</v>
      </c>
      <c r="J34" s="124"/>
      <c r="K34" s="124"/>
      <c r="L34" s="124"/>
      <c r="M34" s="124">
        <v>460</v>
      </c>
      <c r="N34" s="124">
        <v>370</v>
      </c>
      <c r="O34" s="124">
        <v>440</v>
      </c>
      <c r="P34" s="124"/>
      <c r="Q34" s="124">
        <f>SUM(D34:O34)</f>
        <v>2440</v>
      </c>
    </row>
    <row r="35" spans="1:17" s="121" customFormat="1" ht="15.75" x14ac:dyDescent="0.25">
      <c r="A35" s="123" t="s">
        <v>46</v>
      </c>
      <c r="B35" s="118">
        <f t="shared" si="5"/>
        <v>420</v>
      </c>
      <c r="C35" s="112"/>
      <c r="D35" s="124">
        <v>30</v>
      </c>
      <c r="E35" s="124"/>
      <c r="F35" s="124"/>
      <c r="G35" s="124">
        <v>50</v>
      </c>
      <c r="H35" s="124"/>
      <c r="I35" s="124"/>
      <c r="J35" s="124"/>
      <c r="K35" s="124"/>
      <c r="L35" s="124"/>
      <c r="M35" s="124">
        <v>100</v>
      </c>
      <c r="N35" s="124">
        <v>140</v>
      </c>
      <c r="O35" s="124">
        <v>100</v>
      </c>
      <c r="P35" s="124"/>
      <c r="Q35" s="124">
        <f>SUM(D35:P35)</f>
        <v>420</v>
      </c>
    </row>
    <row r="36" spans="1:17" s="121" customFormat="1" ht="15.75" x14ac:dyDescent="0.25">
      <c r="A36" s="112" t="s">
        <v>22</v>
      </c>
      <c r="B36" s="118">
        <f t="shared" si="5"/>
        <v>12500</v>
      </c>
      <c r="C36" s="112"/>
      <c r="D36" s="124"/>
      <c r="E36" s="124"/>
      <c r="F36" s="124"/>
      <c r="G36" s="124"/>
      <c r="H36" s="124"/>
      <c r="I36" s="124">
        <v>5500</v>
      </c>
      <c r="J36" s="124"/>
      <c r="K36" s="124"/>
      <c r="L36" s="124"/>
      <c r="M36" s="124">
        <v>7000</v>
      </c>
      <c r="N36" s="124"/>
      <c r="O36" s="124"/>
      <c r="P36" s="124"/>
      <c r="Q36" s="124">
        <f>SUM(E36:O36)</f>
        <v>12500</v>
      </c>
    </row>
    <row r="37" spans="1:17" s="121" customFormat="1" ht="15.75" x14ac:dyDescent="0.25">
      <c r="A37" s="110" t="s">
        <v>68</v>
      </c>
      <c r="B37" s="118">
        <f t="shared" si="5"/>
        <v>804</v>
      </c>
      <c r="C37" s="112"/>
      <c r="D37" s="64">
        <v>800</v>
      </c>
      <c r="E37" s="64"/>
      <c r="F37" s="64"/>
      <c r="G37" s="64"/>
      <c r="H37" s="64"/>
      <c r="I37" s="64"/>
      <c r="J37" s="64"/>
      <c r="K37" s="64"/>
      <c r="L37" s="64"/>
      <c r="M37" s="64"/>
      <c r="N37" s="64">
        <v>4</v>
      </c>
      <c r="O37" s="64"/>
      <c r="P37" s="64"/>
      <c r="Q37" s="64">
        <f>SUM(D37:P37)</f>
        <v>804</v>
      </c>
    </row>
    <row r="38" spans="1:17" s="121" customFormat="1" ht="16.5" thickBot="1" x14ac:dyDescent="0.3">
      <c r="A38" s="113" t="s">
        <v>23</v>
      </c>
      <c r="B38" s="125">
        <f>SUM(B31:B37)</f>
        <v>28269</v>
      </c>
      <c r="C38" s="115"/>
      <c r="D38" s="125">
        <f ca="1">SUM(D31:D38)</f>
        <v>1320</v>
      </c>
      <c r="E38" s="125"/>
      <c r="F38" s="125"/>
      <c r="G38" s="125">
        <f ca="1">SUM(G31:G38)</f>
        <v>420</v>
      </c>
      <c r="H38" s="125"/>
      <c r="I38" s="125">
        <f ca="1">SUM(I31:I38)</f>
        <v>5860</v>
      </c>
      <c r="J38" s="125"/>
      <c r="K38" s="125"/>
      <c r="L38" s="125"/>
      <c r="M38" s="125">
        <f ca="1">SUM(M31:M38)</f>
        <v>11590</v>
      </c>
      <c r="N38" s="125">
        <f ca="1">SUM(N31:N38)</f>
        <v>5084</v>
      </c>
      <c r="O38" s="125">
        <f ca="1">SUM(O31:O38)</f>
        <v>3525</v>
      </c>
      <c r="P38" s="125">
        <f ca="1">SUM(P31:P38)</f>
        <v>470</v>
      </c>
      <c r="Q38" s="125">
        <f>SUM(Q31:Q37)</f>
        <v>28269</v>
      </c>
    </row>
    <row r="39" spans="1:17" s="121" customFormat="1" ht="16.5" thickTop="1" x14ac:dyDescent="0.25">
      <c r="A39" s="107"/>
      <c r="B39" s="108"/>
      <c r="C39" s="109">
        <v>2013</v>
      </c>
      <c r="D39" s="15">
        <v>1320</v>
      </c>
      <c r="E39" s="116"/>
      <c r="F39" s="116"/>
      <c r="G39" s="116">
        <v>420</v>
      </c>
      <c r="H39" s="116"/>
      <c r="I39" s="116">
        <v>5860</v>
      </c>
      <c r="J39" s="116"/>
      <c r="K39" s="116"/>
      <c r="L39" s="116"/>
      <c r="M39" s="116">
        <v>11590</v>
      </c>
      <c r="N39" s="116">
        <v>5084</v>
      </c>
      <c r="O39" s="116">
        <v>3525</v>
      </c>
      <c r="P39" s="116">
        <v>470</v>
      </c>
      <c r="Q39" s="15">
        <f>SUM(D39:P39)</f>
        <v>28269</v>
      </c>
    </row>
    <row r="40" spans="1:17" s="121" customFormat="1" ht="15.75" x14ac:dyDescent="0.25">
      <c r="A40" s="110" t="s">
        <v>48</v>
      </c>
      <c r="B40" s="111"/>
      <c r="C40" s="112">
        <f>B31/5</f>
        <v>1970</v>
      </c>
    </row>
    <row r="41" spans="1:17" s="121" customFormat="1" ht="15.75" x14ac:dyDescent="0.25">
      <c r="A41" s="110" t="s">
        <v>52</v>
      </c>
      <c r="B41" s="111"/>
      <c r="C41" s="112">
        <v>54</v>
      </c>
    </row>
    <row r="42" spans="1:17" s="121" customFormat="1" ht="16.5" thickBot="1" x14ac:dyDescent="0.3">
      <c r="A42" s="113" t="s">
        <v>23</v>
      </c>
      <c r="B42" s="114"/>
      <c r="C42" s="115">
        <f>SUM(C40:C41)</f>
        <v>2024</v>
      </c>
    </row>
    <row r="43" spans="1:17" s="121" customFormat="1" ht="16.5" thickTop="1" x14ac:dyDescent="0.25">
      <c r="A43" s="110" t="s">
        <v>49</v>
      </c>
      <c r="B43" s="116"/>
      <c r="C43" s="117">
        <f>B32/10</f>
        <v>213</v>
      </c>
    </row>
    <row r="44" spans="1:17" ht="19.5" customHeight="1" x14ac:dyDescent="0.25"/>
    <row r="45" spans="1:17" ht="20.100000000000001" customHeight="1" x14ac:dyDescent="0.25"/>
    <row r="46" spans="1:17" ht="20.100000000000001" customHeight="1" x14ac:dyDescent="0.25"/>
  </sheetData>
  <phoneticPr fontId="0" type="noConversion"/>
  <pageMargins left="0.45" right="0.2" top="0.75" bottom="0.75" header="0.3" footer="0.3"/>
  <pageSetup scale="70" orientation="landscape" horizontalDpi="300" verticalDpi="300"/>
  <headerFooter alignWithMargins="0">
    <oddFooter>&amp;L&amp;F&amp;C&amp;"Calibri,Bold"&amp;14CONFIDENTIAL&amp;R&amp;D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2012 2013</vt:lpstr>
      <vt:lpstr>2011 2012</vt:lpstr>
      <vt:lpstr>2010 2011</vt:lpstr>
      <vt:lpstr>Sheet1</vt:lpstr>
      <vt:lpstr>'2010 2011'!Print_Area</vt:lpstr>
      <vt:lpstr>'2011 2012'!Print_Area</vt:lpstr>
      <vt:lpstr>'2012 2013'!Print_Area</vt:lpstr>
      <vt:lpstr>'2018-2019'!Print_Area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Christolear</dc:creator>
  <cp:lastModifiedBy>Owner</cp:lastModifiedBy>
  <cp:lastPrinted>2019-05-01T03:16:53Z</cp:lastPrinted>
  <dcterms:created xsi:type="dcterms:W3CDTF">2011-04-07T18:33:32Z</dcterms:created>
  <dcterms:modified xsi:type="dcterms:W3CDTF">2021-07-12T15:32:35Z</dcterms:modified>
</cp:coreProperties>
</file>